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showInkAnnotation="0" codeName="ThisWorkbook" defaultThemeVersion="124226"/>
  <mc:AlternateContent xmlns:mc="http://schemas.openxmlformats.org/markup-compatibility/2006">
    <mc:Choice Requires="x15">
      <x15ac:absPath xmlns:x15ac="http://schemas.microsoft.com/office/spreadsheetml/2010/11/ac" url="C:\Users\Yahoo\Documents\a_Contracts + Jobs etc 2013 on\a_WRI FLW Protocol\Excel Reporting_Ranking Excels\Ranking of methods\"/>
    </mc:Choice>
  </mc:AlternateContent>
  <bookViews>
    <workbookView xWindow="0" yWindow="0" windowWidth="20490" windowHeight="8445" tabRatio="746"/>
  </bookViews>
  <sheets>
    <sheet name="Questionnaire" sheetId="1" r:id="rId1"/>
    <sheet name="Results" sheetId="2" r:id="rId2"/>
    <sheet name="Background Rankings - Hide" sheetId="3" state="hidden" r:id="rId3"/>
    <sheet name="Messages - Hide" sheetId="4" state="hidden" r:id="rId4"/>
    <sheet name="Drop-Down Data - Hide" sheetId="5" state="hidden" r:id="rId5"/>
    <sheet name="Methodology" sheetId="6" r:id="rId6"/>
  </sheets>
  <definedNames>
    <definedName name="_xlnm._FilterDatabase" localSheetId="4" hidden="1">'Drop-Down Data - Hide'!$B$3:$B$5</definedName>
    <definedName name="_xlnm._FilterDatabase" localSheetId="0" hidden="1">Questionnaire!#REF!</definedName>
    <definedName name="_xlnm._FilterDatabase" localSheetId="1" hidden="1">Results!$O$4:$V$15</definedName>
    <definedName name="Z_4674CF11_C096_4793_ACB7_ECDEC4366366_.wvu.Cols" localSheetId="1" hidden="1">Results!$A:$O</definedName>
    <definedName name="Z_4674CF11_C096_4793_ACB7_ECDEC4366366_.wvu.FilterData" localSheetId="4" hidden="1">'Drop-Down Data - Hide'!$B$3:$B$5</definedName>
    <definedName name="Z_4674CF11_C096_4793_ACB7_ECDEC4366366_.wvu.FilterData" localSheetId="1" hidden="1">Results!$O$4:$V$15</definedName>
    <definedName name="Z_8A4AFFFD_FD05_48AB_931F_4711C83FCA2B_.wvu.Cols" localSheetId="1" hidden="1">Results!$A:$O</definedName>
    <definedName name="Z_8A4AFFFD_FD05_48AB_931F_4711C83FCA2B_.wvu.FilterData" localSheetId="4" hidden="1">'Drop-Down Data - Hide'!$B$3:$B$5</definedName>
    <definedName name="Z_8A4AFFFD_FD05_48AB_931F_4711C83FCA2B_.wvu.FilterData" localSheetId="1" hidden="1">Results!$O$4:$V$15</definedName>
  </definedNames>
  <calcPr calcId="152511" concurrentCalc="0"/>
  <customWorkbookViews>
    <customWorkbookView name="Tom Quested - Personal View" guid="{8A4AFFFD-FD05-48AB-931F-4711C83FCA2B}" mergeInterval="0" personalView="1" maximized="1" windowWidth="1920" windowHeight="813" tabRatio="746" activeSheetId="1" showComments="commIndAndComment"/>
    <customWorkbookView name="K Robertson - Personal View" guid="{4674CF11-C096-4793-ACB7-ECDEC4366366}" mergeInterval="0" personalView="1" maximized="1" xWindow="-8" yWindow="-8" windowWidth="1382" windowHeight="744" tabRatio="746" activeSheetId="2"/>
  </customWorkbookViews>
</workbook>
</file>

<file path=xl/calcChain.xml><?xml version="1.0" encoding="utf-8"?>
<calcChain xmlns="http://schemas.openxmlformats.org/spreadsheetml/2006/main">
  <c r="F26" i="1" l="1"/>
  <c r="B45" i="4"/>
  <c r="B41" i="4"/>
  <c r="B37" i="4"/>
  <c r="B33" i="4"/>
  <c r="B29" i="4"/>
  <c r="B25" i="4"/>
  <c r="B21" i="4"/>
  <c r="B17" i="4"/>
  <c r="B13" i="4"/>
  <c r="B9" i="4"/>
  <c r="B5" i="4"/>
  <c r="F32" i="1"/>
  <c r="P5" i="2"/>
  <c r="P7" i="2"/>
  <c r="C10" i="2"/>
  <c r="D10" i="2"/>
  <c r="E10" i="2"/>
  <c r="F10" i="2"/>
  <c r="G10" i="2"/>
  <c r="H10" i="2"/>
  <c r="I10" i="2"/>
  <c r="J10" i="2"/>
  <c r="K10" i="2"/>
  <c r="L10" i="2"/>
  <c r="B10" i="2"/>
  <c r="G28" i="1"/>
  <c r="G26" i="1"/>
  <c r="G24" i="1"/>
  <c r="G22" i="1"/>
  <c r="G20" i="1"/>
  <c r="G18" i="1"/>
  <c r="G8" i="1"/>
  <c r="P11" i="2"/>
  <c r="P6" i="2"/>
  <c r="P13" i="2"/>
  <c r="P14" i="2"/>
  <c r="P12" i="2"/>
  <c r="P8" i="2"/>
  <c r="P9" i="2"/>
  <c r="P15" i="2"/>
  <c r="P10" i="2"/>
  <c r="B44" i="3"/>
  <c r="C5" i="2"/>
  <c r="D5" i="2"/>
  <c r="E5" i="2"/>
  <c r="F5" i="2"/>
  <c r="G5" i="2"/>
  <c r="H5" i="2"/>
  <c r="I5" i="2"/>
  <c r="J5" i="2"/>
  <c r="K5" i="2"/>
  <c r="L5" i="2"/>
  <c r="C6" i="2"/>
  <c r="D6" i="2"/>
  <c r="E6" i="2"/>
  <c r="F6" i="2"/>
  <c r="G6" i="2"/>
  <c r="H6" i="2"/>
  <c r="I6" i="2"/>
  <c r="J6" i="2"/>
  <c r="K6" i="2"/>
  <c r="L6" i="2"/>
  <c r="C7" i="2"/>
  <c r="D7" i="2"/>
  <c r="E7" i="2"/>
  <c r="F7" i="2"/>
  <c r="G7" i="2"/>
  <c r="H7" i="2"/>
  <c r="I7" i="2"/>
  <c r="J7" i="2"/>
  <c r="K7" i="2"/>
  <c r="L7" i="2"/>
  <c r="C8" i="2"/>
  <c r="D8" i="2"/>
  <c r="E8" i="2"/>
  <c r="F8" i="2"/>
  <c r="G8" i="2"/>
  <c r="H8" i="2"/>
  <c r="I8" i="2"/>
  <c r="J8" i="2"/>
  <c r="K8" i="2"/>
  <c r="L8" i="2"/>
  <c r="C9" i="2"/>
  <c r="D9" i="2"/>
  <c r="E9" i="2"/>
  <c r="F9" i="2"/>
  <c r="G9" i="2"/>
  <c r="H9" i="2"/>
  <c r="I9" i="2"/>
  <c r="J9" i="2"/>
  <c r="K9" i="2"/>
  <c r="L9" i="2"/>
  <c r="C11" i="2"/>
  <c r="D11" i="2"/>
  <c r="E11" i="2"/>
  <c r="F11" i="2"/>
  <c r="G11" i="2"/>
  <c r="H11" i="2"/>
  <c r="I11" i="2"/>
  <c r="J11" i="2"/>
  <c r="K11" i="2"/>
  <c r="L11" i="2"/>
  <c r="C12" i="2"/>
  <c r="D12" i="2"/>
  <c r="E12" i="2"/>
  <c r="F12" i="2"/>
  <c r="G12" i="2"/>
  <c r="H12" i="2"/>
  <c r="I12" i="2"/>
  <c r="J12" i="2"/>
  <c r="K12" i="2"/>
  <c r="L12" i="2"/>
  <c r="C13" i="2"/>
  <c r="D13" i="2"/>
  <c r="E13" i="2"/>
  <c r="F13" i="2"/>
  <c r="G13" i="2"/>
  <c r="H13" i="2"/>
  <c r="I13" i="2"/>
  <c r="J13" i="2"/>
  <c r="K13" i="2"/>
  <c r="L13" i="2"/>
  <c r="C14" i="2"/>
  <c r="D14" i="2"/>
  <c r="E14" i="2"/>
  <c r="F14" i="2"/>
  <c r="G14" i="2"/>
  <c r="H14" i="2"/>
  <c r="I14" i="2"/>
  <c r="J14" i="2"/>
  <c r="K14" i="2"/>
  <c r="L14" i="2"/>
  <c r="C15" i="2"/>
  <c r="D15" i="2"/>
  <c r="E15" i="2"/>
  <c r="F15" i="2"/>
  <c r="G15" i="2"/>
  <c r="H15" i="2"/>
  <c r="I15" i="2"/>
  <c r="J15" i="2"/>
  <c r="K15" i="2"/>
  <c r="L15" i="2"/>
  <c r="B5" i="2"/>
  <c r="R5" i="2"/>
  <c r="R7" i="2"/>
  <c r="R6" i="2"/>
  <c r="R10" i="2"/>
  <c r="B11" i="2"/>
  <c r="B12" i="2"/>
  <c r="B13" i="2"/>
  <c r="B14" i="2"/>
  <c r="G16" i="1"/>
  <c r="G14" i="1"/>
  <c r="G12" i="1"/>
  <c r="G10" i="1"/>
  <c r="G29" i="1"/>
  <c r="B15" i="2"/>
  <c r="B9" i="2"/>
  <c r="B8" i="2"/>
  <c r="B7" i="2"/>
  <c r="B6" i="2"/>
  <c r="R8" i="2"/>
  <c r="R11" i="2"/>
  <c r="R12" i="2"/>
  <c r="U12" i="2"/>
  <c r="R15" i="2"/>
  <c r="R9" i="2"/>
  <c r="R14" i="2"/>
  <c r="R13" i="2"/>
  <c r="U8" i="2"/>
  <c r="U15" i="2"/>
  <c r="U7" i="2"/>
  <c r="U6" i="2"/>
  <c r="U13" i="2"/>
  <c r="U11" i="2"/>
  <c r="U14" i="2"/>
  <c r="U9" i="2"/>
  <c r="U10" i="2"/>
  <c r="V5" i="2"/>
  <c r="U5" i="2"/>
  <c r="V9" i="2"/>
  <c r="V11" i="2"/>
  <c r="V6" i="2"/>
  <c r="V8" i="2"/>
  <c r="V10" i="2"/>
  <c r="X13" i="2"/>
  <c r="V13" i="2"/>
  <c r="V7" i="2"/>
  <c r="X14" i="2"/>
  <c r="V14" i="2"/>
  <c r="X12" i="2"/>
  <c r="V12" i="2"/>
  <c r="X15" i="2"/>
  <c r="V15" i="2"/>
  <c r="X6" i="2"/>
  <c r="X7" i="2"/>
  <c r="X5" i="2"/>
  <c r="X10" i="2"/>
  <c r="X9" i="2"/>
  <c r="X11" i="2"/>
  <c r="X8" i="2"/>
  <c r="W5" i="2"/>
  <c r="W13" i="2"/>
  <c r="W7" i="2"/>
  <c r="W9" i="2"/>
  <c r="W12" i="2"/>
  <c r="W14" i="2"/>
  <c r="W10" i="2"/>
  <c r="W6" i="2"/>
  <c r="W8" i="2"/>
  <c r="W11" i="2"/>
  <c r="W15" i="2"/>
  <c r="S9" i="2"/>
  <c r="S5" i="2"/>
  <c r="S11" i="2"/>
  <c r="S6" i="2"/>
  <c r="S8" i="2"/>
  <c r="S14" i="2"/>
  <c r="S10" i="2"/>
  <c r="S13" i="2"/>
  <c r="S15" i="2"/>
  <c r="S7" i="2"/>
  <c r="S12" i="2"/>
</calcChain>
</file>

<file path=xl/sharedStrings.xml><?xml version="1.0" encoding="utf-8"?>
<sst xmlns="http://schemas.openxmlformats.org/spreadsheetml/2006/main" count="321" uniqueCount="148">
  <si>
    <t>Q1</t>
  </si>
  <si>
    <t>Score</t>
  </si>
  <si>
    <t>Drop-Down Options</t>
  </si>
  <si>
    <t>Don't know</t>
  </si>
  <si>
    <t>M1</t>
  </si>
  <si>
    <t>M2</t>
  </si>
  <si>
    <t>M3</t>
  </si>
  <si>
    <t>M4</t>
  </si>
  <si>
    <t>M5</t>
  </si>
  <si>
    <t>M6</t>
  </si>
  <si>
    <t>M7</t>
  </si>
  <si>
    <t>M8</t>
  </si>
  <si>
    <t>M9</t>
  </si>
  <si>
    <t>M10</t>
  </si>
  <si>
    <t>M11</t>
  </si>
  <si>
    <t>A1</t>
  </si>
  <si>
    <t>A2</t>
  </si>
  <si>
    <t>A3</t>
  </si>
  <si>
    <t>Waste composition analysis</t>
  </si>
  <si>
    <t>Diaries</t>
  </si>
  <si>
    <t>No</t>
  </si>
  <si>
    <t>Q2</t>
  </si>
  <si>
    <t>Q3</t>
  </si>
  <si>
    <t>Q4</t>
  </si>
  <si>
    <t>Q5</t>
  </si>
  <si>
    <t>Q6</t>
  </si>
  <si>
    <t>Q7</t>
  </si>
  <si>
    <t>Q8</t>
  </si>
  <si>
    <t>Q9</t>
  </si>
  <si>
    <t>Yes</t>
  </si>
  <si>
    <t>Is the FLW mainly liquid or solid?</t>
  </si>
  <si>
    <t>Relevant Question</t>
  </si>
  <si>
    <t>Do you have access to those records?</t>
  </si>
  <si>
    <t>Q10</t>
  </si>
  <si>
    <t>Q11</t>
  </si>
  <si>
    <t>&lt;1, &gt;0</t>
  </si>
  <si>
    <t xml:space="preserve"> This is not an appropriate method for monitoring targets.</t>
  </si>
  <si>
    <t xml:space="preserve"> This method requires access to the FLW to be measured.</t>
  </si>
  <si>
    <t>Mixed liquid and solid</t>
  </si>
  <si>
    <t>Mainly liquid</t>
  </si>
  <si>
    <t>Mainly solid</t>
  </si>
  <si>
    <t xml:space="preserve"> This is a good method for obtaining an approximate quantification of FLW where relationships between causal factors and FLW are well described. </t>
  </si>
  <si>
    <t xml:space="preserve"> This is not an effective method for monitoring targets, as there are moderate biases in the estimates. </t>
  </si>
  <si>
    <t xml:space="preserve">
</t>
  </si>
  <si>
    <t>When this method is good</t>
  </si>
  <si>
    <t>Why this method is not ideal</t>
  </si>
  <si>
    <t xml:space="preserve">Why it's been rejected. </t>
  </si>
  <si>
    <t>If reasons needed</t>
  </si>
  <si>
    <t xml:space="preserve"> This method requires FLW to be separated.</t>
  </si>
  <si>
    <t xml:space="preserve"> This method requires data on inputs and outputs for relevant sites to perform the mass balance.</t>
  </si>
  <si>
    <t xml:space="preserve"> This method requires information on how FLW varies with other factors.</t>
  </si>
  <si>
    <t xml:space="preserve"> This is not an effective method if there is not pre-existing information on how FLW varies with other factors, as this information is useful in understanding what proxy data is appropriate to use. </t>
  </si>
  <si>
    <t xml:space="preserve"> If records do not already exist, then they cannot be used and some other quantification method will need to be deployed. </t>
  </si>
  <si>
    <t xml:space="preserve">Access to records is required to use them. It may be worth exploring the barriers to accessing the records. </t>
  </si>
  <si>
    <t xml:space="preserve"> COD measurements are usually undertaken on unpackaged FLW. </t>
  </si>
  <si>
    <t xml:space="preserve"> Scanning requires bar codes or other readable identifiers to be present, usually (but not always) on the packaging. </t>
  </si>
  <si>
    <t>Is it necessary to determine the reasons why FLW is generated?</t>
  </si>
  <si>
    <t>Q7,Q8</t>
  </si>
  <si>
    <t>Comments</t>
  </si>
  <si>
    <t>Introduction</t>
  </si>
  <si>
    <t>Questions</t>
  </si>
  <si>
    <t>Please select answers from drop-down menus</t>
  </si>
  <si>
    <t xml:space="preserve"> This is a good method where records of FLW exist and the user has assess to them. The user needs to understand what has been measured and how it has been measured. It is important that the quality of these records is sufficiently high. </t>
  </si>
  <si>
    <t>Is the FLW (whether packaged or not) mixed with other items or materials (e.g. soil, garden / yard waste, non-organic solid waste, etc.)?</t>
  </si>
  <si>
    <t>Is a material/significant amount of FLW in its packaging?</t>
  </si>
  <si>
    <t xml:space="preserve"> This is a good method for solid FLW that is mixed with other materials. Waste compositional analysis can be relatively expensive.</t>
  </si>
  <si>
    <t>Can you get direct access to the FLW being quantified?</t>
  </si>
  <si>
    <t>Not applicable</t>
  </si>
  <si>
    <t>Yes, FLW mixed with other material</t>
  </si>
  <si>
    <t>No, FLW is separate</t>
  </si>
  <si>
    <t>Q2,Q3,Q9,Q10,Q11</t>
  </si>
  <si>
    <t>Do you have existing records that could be used for quantifying FLW? (For this purpose, records are individual pieces of data that have been written down or saved often for reasons other than quantifying FLW, e.g., waste transfer receipts or warehouse record books.)</t>
  </si>
  <si>
    <t>Direct weighing</t>
  </si>
  <si>
    <t>Assessing volume</t>
  </si>
  <si>
    <t xml:space="preserve">This is a good method for FLW that is separated from other materials and is in a solid form. If instigating a new quantification based on direct weighing, consideration should be given to how to sample effectively. </t>
  </si>
  <si>
    <t xml:space="preserve"> This is a good method for estimating FLW where inputs and outputs to a process or production site are accurately quantified. Furthermore, knowledge of changes in mass (e.g., evaporation of water during cooking) need to be well understood. </t>
  </si>
  <si>
    <t xml:space="preserve"> This is not an effective method for monitoring targets as information comes from outside the target scope (e.g., another company, another country, another time). </t>
  </si>
  <si>
    <t xml:space="preserve"> This method is not as effective if analysing waste water containing materials other than FLW (e.g., soil, cleaning materials).</t>
  </si>
  <si>
    <t xml:space="preserve"> This is a good method for liquid FLW (e.g., drinks, sauces). If instigating a new quantification based on assessing volume, consideration should be given to how to sample effectively. </t>
  </si>
  <si>
    <t>Surveys</t>
  </si>
  <si>
    <t>Is there existing information that describes how FLW varies in response to other factors (e.g. with climate, soil conditions, crop / food type)?</t>
  </si>
  <si>
    <t xml:space="preserve"> This is not usually an effective method for measuring liquid FLW (unless packaged). </t>
  </si>
  <si>
    <t>Maintaining a daily log of FLW and other information</t>
  </si>
  <si>
    <t>Records</t>
  </si>
  <si>
    <t>Assessing the physical space occupied by FLW, and using the result to determine the weight</t>
  </si>
  <si>
    <t>Using a measuring device to determine the weight of FLW</t>
  </si>
  <si>
    <t>Physically separating FLW from other material in order to determine its weight and composition; a WCA may also be referred to as a “waste characterization study,” or “waste sort”</t>
  </si>
  <si>
    <t>Gathering data on FLW quantities or other information (e.g., attitudes, beliefs, self-reported behaviors) from a large number of individuals or entities through a set of structured questions</t>
  </si>
  <si>
    <t>Measuring inputs (e.g., ingredients at a factory site, grain going into a silo) and outputs (e.g., products made, grain shipped to market) alongside changes in levels of stock and changes to the weight of food during processing</t>
  </si>
  <si>
    <t>Using a mathematical approach based on the interaction of multiple factors that influence the generation of FLW</t>
  </si>
  <si>
    <t>Modeling</t>
  </si>
  <si>
    <t>Using FLW data that are outside the scope of an entity’s FLW inventory (e.g., older data, FLW data from another country or company) to infer quantities of FLW within the scope of the entity’s inventory</t>
  </si>
  <si>
    <t>Proxy data</t>
  </si>
  <si>
    <t>Mass balance</t>
  </si>
  <si>
    <t>Assessing volume using COD measurements</t>
  </si>
  <si>
    <t xml:space="preserve"> This is a good method where FLW is found in discrete units (e.g., items, bags) and can be quantified by manual counting, with scanning devices, or by using visual scales. If instigating a new quantification based on counting, consideration should be given to how to sample effectively. </t>
  </si>
  <si>
    <t>Counting</t>
  </si>
  <si>
    <t xml:space="preserve"> This is a good method where insights are needed about behaviors linked to amounts and types of food. However, FLW data collected through diaries are likely to be less accurate than FLW data collected using weight-based methods. This is because quantities are most frequently captured through approximation rather than measurement, and where measurement is used, it is carried out by non-experts which may lead to inaccuracies. FLW may also be under-reported by diarists. </t>
  </si>
  <si>
    <t xml:space="preserve"> This is a good method for obtaining an approximate quantification of FLW where direct measurement of FLW is not possible. It relies on proxies (e.g., data from similar countries / companies) to be available.  </t>
  </si>
  <si>
    <t xml:space="preserve"> As the FLW is not being measured directly, mass balance is usually (but not always) less accurate than methods in which FLW is measured. This method may produce highly accurate results if an entity uses very accurate input and output data and also understands well the relationship between the input (e.g., amount of ingredients) required to produce the output (e.g., manufacture of a certain amount of product).</t>
  </si>
  <si>
    <t xml:space="preserve"> This is not an effective method for monitoring targets, unless there is an on-going program to understand how the relationships between factors and FLW are changing over time. </t>
  </si>
  <si>
    <t xml:space="preserve"> This is not an effective method for monitoring targets as it is subject to biases.</t>
  </si>
  <si>
    <t xml:space="preserve"> If FLW is already separated from other material, an entity may nonetheless elect to use a waste composition analysis to understand the different components that make up FLW (e.g., type of food categories, amount of FLW that is food versus associated inedible parts).</t>
  </si>
  <si>
    <t xml:space="preserve"> This method requires FLW to be separated from other materials. If it is mixed, other methods (e.g., waste composition analysis) may be more appropriate. </t>
  </si>
  <si>
    <t xml:space="preserve"> This is not usually an effective method for measuring liquid FLW.</t>
  </si>
  <si>
    <t xml:space="preserve"> This is not usually an effective method for measuring liquid FLW (unless packaged).</t>
  </si>
  <si>
    <t xml:space="preserve"> This is not usually an effective method for measuring solid FLW.</t>
  </si>
  <si>
    <t xml:space="preserve"> This method usually can't be used where FLW goes down the drain/sewer.</t>
  </si>
  <si>
    <t xml:space="preserve"> COD measurements are influenced by other material in the wastewater stream (e.g., cleaning material, soil), which need to be accounted for in the associated calculations. </t>
  </si>
  <si>
    <t xml:space="preserve"> This is a good method for obtaining an approximate quantification of FLW in liquid waste streams (e.g., material going to the sewer). </t>
  </si>
  <si>
    <t xml:space="preserve"> This is a good method for gathering data on FLW quantities or other information (e.g., attitudes, beliefs, self-reported behaviors) from a large number of individuals or entities through a set of structured questions.</t>
  </si>
  <si>
    <t>Using measurements of chemical oxygen demand to obtain an approximate quantification of FLW in liquid waste streams (e.g., material going to the sewer)</t>
  </si>
  <si>
    <t>Assessing the number of items that make up FLW and using the result to determine the weight; includes using scanner data and “visual scales”</t>
  </si>
  <si>
    <t>Using individual pieces of data that have been written down or saved, and that are often routinely collected for reasons other than quantifying FLW (e.g., waste transfer receipts or warehouse record books)</t>
  </si>
  <si>
    <t xml:space="preserve">        Methods &amp; Description</t>
  </si>
  <si>
    <t>Very important (e.g., setting/monitoring targets)</t>
  </si>
  <si>
    <r>
      <t xml:space="preserve">How important is it to have a low level of uncertainty (high degree of accuracy in the FLW results)? </t>
    </r>
    <r>
      <rPr>
        <i/>
        <sz val="12"/>
        <color theme="1"/>
        <rFont val="Calibri"/>
        <family val="2"/>
        <scheme val="minor"/>
      </rPr>
      <t>Note: A higher degree of accuracy is recommended when monitoring targets.</t>
    </r>
  </si>
  <si>
    <t>All</t>
  </si>
  <si>
    <t>Some</t>
  </si>
  <si>
    <t>None</t>
  </si>
  <si>
    <t>Moderately important (e.g., seeking general understanding of FLW amounts)</t>
  </si>
  <si>
    <t>The comments include information on why a method is recommended or not for a given context. A user may revise its answers to the questions in light of these comments. Some considerations, such as budget and staff time, have not been accounted for in this tool. Therefore, the recommendations are based on the assumption that the required resources are available.</t>
  </si>
  <si>
    <t>Does all, some, or no FLW go down the drain/sewer?</t>
  </si>
  <si>
    <t>Do you have access to those records? (The response is automatically "not applicable" to this question if the answer is "no" or "don't know" to question 9.)</t>
  </si>
  <si>
    <t xml:space="preserve"> This method is only applicable to situations in which the FLW is dissolved or suspended in a liquid.</t>
  </si>
  <si>
    <t>Methods &amp; Description</t>
  </si>
  <si>
    <t>How the “FLW Quantification Method Ranking Tool” works</t>
  </si>
  <si>
    <t xml:space="preserve">This tool is designed to help an entity select the quantification methods that may be more or less appropriate under different scenarios. It helps guide users’ decisions regarding the most appropriate methods, based on a set of questions about the circumstances under which the entity is quantifying FLW. These circumstances include important criteria such as the desired level of accuracy and ability to get access to the physical FLW being quantified. </t>
  </si>
  <si>
    <t>In many cases, more than one method may be required to fully meet an entity’s needs (e.g., if FLW is present in different waste streams, and if an entity is seeking to gather information about the causes of FLW, a different method may be needed for each stream). A limitation of the tool is that it does not consider which methods would work well in combination. This means that the tool may be less helpful when selecting methods to quantify FLW across different sectors or for an entire supply chain. In such cases, the entity should seek advice from experts across a range of FLW quantification methodologies before deciding on the most appropriate quantification methods.</t>
  </si>
  <si>
    <t xml:space="preserve">The FLW Protocol is grateful to WRAP for developing this tool. </t>
  </si>
  <si>
    <t>About the Scores in the “Results Tab”</t>
  </si>
  <si>
    <t>The following describes how the scores are derived.</t>
  </si>
  <si>
    <t>Once the questions are answered (on the “Questionnaire Tab”), a total score is assigned to each method, based on a combination of responses to the questions. The following describes why a method is marked as green, orange, or red in the “Results Tab.”</t>
  </si>
  <si>
    <t xml:space="preserve">To obtain a total score for a method, points from each question (that range from zero to one) are multiplied together. The resulting total is then multiplied by 100, so that the range of possible scores is 0 to 100. A method receives zero points if the response to the question rules out that particular method; if the method poses no issues for the scenario described by the responses, it receives one point. In some cases, fractional points are given between these two extremes. </t>
  </si>
  <si>
    <r>
      <t>For example, if the response to Question 3 (“Can you get direct access to the FLW being quantified?</t>
    </r>
    <r>
      <rPr>
        <sz val="11"/>
        <color rgb="FF000000"/>
        <rFont val="Calibri"/>
        <family val="2"/>
        <scheme val="minor"/>
      </rPr>
      <t xml:space="preserve">”) </t>
    </r>
    <r>
      <rPr>
        <sz val="11"/>
        <color theme="1"/>
        <rFont val="Calibri"/>
        <family val="2"/>
        <scheme val="minor"/>
      </rPr>
      <t xml:space="preserve">is “Yes,” then the waste composition analysis method is scored one. If the response is “No,” then it is scored zero. The rationale for these points is that an entity needs access to FLW to be able to perform a waste composition analysis. </t>
    </r>
  </si>
  <si>
    <t xml:space="preserve">Because the total score is based on multiplication, if a method is assigned a zero in response to any of the questions (i.e., ruling out that particular method), then it will score zero overall, regardless of the other scores. </t>
  </si>
  <si>
    <t>About the Comments in the “Results Tab”</t>
  </si>
  <si>
    <t xml:space="preserve">The tool provides comments for each of the methods based on the responses provided. These are generated using the table in a tab called “Messages – hide” (which is usually hidden when the tool is operating normally, but can easily be unhidden). </t>
  </si>
  <si>
    <t>• Methods scoring 90 or more are marked green; these methods are potentially appropriate for the situation described by an entity’s responses to the questionnaire, provided there are sufficient resources (e.g., budget, staff time) for them.</t>
  </si>
  <si>
    <t xml:space="preserve">• Methods scoring 25 or more and less than 90 are marked in orange. These methods may be appropriate, but have some drawbacks given the circumstances (these will be listed in the comments in the “Results Tab”). </t>
  </si>
  <si>
    <t xml:space="preserve">• Methods scoring less than 25 are marked in red and are not appropriate for the given set of circumstances.  </t>
  </si>
  <si>
    <t>The points assigned to each question can be viewed in a tab called “Background rankings – hide,” (which is usually hidden when the tool is operating normally, but can easily be unhidden; right click on any tab below and select "Unhide"). To see the points scored for a particular set of responses, the cells to the left of the results table in the “Results Tab” can be “unhidden.”</t>
  </si>
  <si>
    <r>
      <t xml:space="preserve">Methods in green are recommended for further consideration, based on the responses given in the questionnaire. Those in orange may be appropriate in certain situations and those in red are not recommended. Further guidance in the FLW </t>
    </r>
    <r>
      <rPr>
        <i/>
        <sz val="11"/>
        <color theme="1"/>
        <rFont val="Calibri"/>
        <family val="2"/>
        <scheme val="minor"/>
      </rPr>
      <t>Standard</t>
    </r>
    <r>
      <rPr>
        <sz val="11"/>
        <color theme="1"/>
        <rFont val="Calibri"/>
        <family val="2"/>
        <scheme val="minor"/>
      </rPr>
      <t xml:space="preserve"> can help you decide which method (or combination of methods) is appropriate. The scores in column R are out of 100 </t>
    </r>
    <r>
      <rPr>
        <sz val="11"/>
        <rFont val="Calibri"/>
        <family val="2"/>
        <scheme val="minor"/>
      </rPr>
      <t>(see "Methodology Tab" for details</t>
    </r>
    <r>
      <rPr>
        <sz val="11"/>
        <color theme="1"/>
        <rFont val="Calibri"/>
        <family val="2"/>
        <scheme val="minor"/>
      </rPr>
      <t>). 
If any words appear "cut off" in the table below, set the Zoom feature back to 100%.</t>
    </r>
  </si>
  <si>
    <r>
      <rPr>
        <b/>
        <sz val="12"/>
        <color theme="1"/>
        <rFont val="Calibri"/>
        <family val="2"/>
        <scheme val="minor"/>
      </rPr>
      <t>Purpose:</t>
    </r>
    <r>
      <rPr>
        <sz val="12"/>
        <color theme="1"/>
        <rFont val="Calibri"/>
        <family val="2"/>
        <scheme val="minor"/>
      </rPr>
      <t xml:space="preserve"> This tool is designed to accompany the </t>
    </r>
    <r>
      <rPr>
        <i/>
        <sz val="12"/>
        <color theme="1"/>
        <rFont val="Calibri"/>
        <family val="2"/>
        <scheme val="minor"/>
      </rPr>
      <t xml:space="preserve">Food Loss and Waste Accounting and Reporting Standard (FLW Standard). </t>
    </r>
    <r>
      <rPr>
        <sz val="12"/>
        <color theme="1"/>
        <rFont val="Calibri"/>
        <family val="2"/>
        <scheme val="minor"/>
      </rPr>
      <t xml:space="preserve">It provides suggested methods for quantifying food loss and waste (FLW). 
</t>
    </r>
    <r>
      <rPr>
        <b/>
        <sz val="12"/>
        <color theme="1"/>
        <rFont val="Calibri"/>
        <family val="2"/>
        <scheme val="minor"/>
      </rPr>
      <t xml:space="preserve">
Instructions:</t>
    </r>
    <r>
      <rPr>
        <sz val="12"/>
        <color theme="1"/>
        <rFont val="Calibri"/>
        <family val="2"/>
        <scheme val="minor"/>
      </rPr>
      <t xml:space="preserve"> Answer all the questions below to the best of your ability by using the drop-down menus, then press the "Get results" button. This will take you to the Results Tab which ranks all the methods included in the </t>
    </r>
    <r>
      <rPr>
        <i/>
        <sz val="12"/>
        <color theme="1"/>
        <rFont val="Calibri"/>
        <family val="2"/>
        <scheme val="minor"/>
      </rPr>
      <t xml:space="preserve">FLW Standard </t>
    </r>
    <r>
      <rPr>
        <sz val="12"/>
        <color theme="1"/>
        <rFont val="Calibri"/>
        <family val="2"/>
        <scheme val="minor"/>
      </rPr>
      <t xml:space="preserve">(see Chapter 7).  </t>
    </r>
    <r>
      <rPr>
        <u/>
        <sz val="12"/>
        <color theme="1"/>
        <rFont val="Calibri"/>
        <family val="2"/>
        <scheme val="minor"/>
      </rPr>
      <t xml:space="preserve">You may need to click "Enable macros" when prompted by Excel in order to use this sheet. </t>
    </r>
  </si>
  <si>
    <t>Are inputs and outputs recorded that could be used for inferring the amount FLW? (e.g. in a factory, the amount of ingredients entering the site and the amount of product leaving the site)</t>
  </si>
  <si>
    <t>Are inputs and outputs recorded that could be used for inferring the amount of FLW? (e.g. in a factory, the amount of ingredients entering the site and the amount of product leaving the site)</t>
  </si>
  <si>
    <t>How important is it to have a low level of uncertainty (high degree of accuracy in the FLW results)? Note: A higher degree of accuracy is recommended when monitoring targets.</t>
  </si>
  <si>
    <r>
      <rPr>
        <b/>
        <sz val="12"/>
        <color theme="1"/>
        <rFont val="Calibri"/>
        <family val="2"/>
        <scheme val="minor"/>
      </rPr>
      <t>Note:</t>
    </r>
    <r>
      <rPr>
        <sz val="12"/>
        <color theme="1"/>
        <rFont val="Calibri"/>
        <family val="2"/>
        <scheme val="minor"/>
      </rPr>
      <t xml:space="preserve"> 
• The "Methodology Tab" explains how this ranking of methods was developed. 
• The recommendations provided do not take into account the availability of resources (e.g., budget, staff time). The tool does not consider which methods would work well in combination (see "Methodology Tab" for additional details).
• We welcome your questions and suggestions. Please contact Brian Lipinski at BLipinski@wri.org.</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</si>
</sst>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scheme val="minor"/>
    </font>
    <font>
      <sz val="11"/>
      <color rgb="FFFF0000"/>
      <name val="Calibri"/>
      <family val="2"/>
      <scheme val="minor"/>
    </font>
    <font>
      <sz val="11"/>
      <name val="Calibri"/>
      <family val="2"/>
      <scheme val="minor"/>
    </font>
    <font>
      <sz val="11"/>
      <color rgb="FF00B050"/>
      <name val="Calibri"/>
      <family val="2"/>
      <scheme val="minor"/>
    </font>
    <font>
      <sz val="11"/>
      <color theme="0"/>
      <name val="Calibri"/>
      <family val="2"/>
      <scheme val="minor"/>
    </font>
    <font>
      <b/>
      <sz val="12"/>
      <color theme="1"/>
      <name val="Calibri"/>
      <family val="2"/>
      <scheme val="minor"/>
    </font>
    <font>
      <b/>
      <sz val="14"/>
      <color theme="0"/>
      <name val="Calibri"/>
      <family val="2"/>
      <scheme val="minor"/>
    </font>
    <font>
      <sz val="12"/>
      <color theme="1"/>
      <name val="Calibri"/>
      <family val="2"/>
      <scheme val="minor"/>
    </font>
    <font>
      <b/>
      <sz val="16"/>
      <color rgb="FF000000"/>
      <name val="Calibri"/>
      <family val="2"/>
    </font>
    <font>
      <b/>
      <sz val="18"/>
      <color rgb="FF000000"/>
      <name val="Calibri"/>
      <family val="2"/>
    </font>
    <font>
      <b/>
      <sz val="14"/>
      <color rgb="FFFF0000"/>
      <name val="Calibri"/>
      <family val="2"/>
    </font>
    <font>
      <sz val="12"/>
      <name val="Calibri"/>
      <family val="2"/>
      <scheme val="minor"/>
    </font>
    <font>
      <b/>
      <sz val="12"/>
      <name val="Calibri"/>
      <family val="2"/>
      <scheme val="minor"/>
    </font>
    <font>
      <b/>
      <sz val="14"/>
      <color theme="0"/>
      <name val="Arial"/>
      <family val="2"/>
    </font>
    <font>
      <i/>
      <sz val="12"/>
      <color theme="1"/>
      <name val="Calibri"/>
      <family val="2"/>
      <scheme val="minor"/>
    </font>
    <font>
      <sz val="12"/>
      <color rgb="FFFF0000"/>
      <name val="Calibri"/>
      <family val="2"/>
      <scheme val="minor"/>
    </font>
    <font>
      <b/>
      <sz val="12"/>
      <color rgb="FFFF0000"/>
      <name val="Calibri"/>
      <family val="2"/>
      <scheme val="minor"/>
    </font>
    <font>
      <b/>
      <sz val="14"/>
      <name val="Calibri"/>
      <family val="2"/>
      <scheme val="minor"/>
    </font>
    <font>
      <i/>
      <sz val="11"/>
      <color theme="1"/>
      <name val="Calibri"/>
      <family val="2"/>
      <scheme val="minor"/>
    </font>
    <font>
      <sz val="11"/>
      <color rgb="FFFDE9D9"/>
      <name val="Calibri"/>
      <family val="2"/>
      <scheme val="minor"/>
    </font>
    <font>
      <u/>
      <sz val="12"/>
      <color theme="1"/>
      <name val="Calibri"/>
      <family val="2"/>
      <scheme val="minor"/>
    </font>
    <font>
      <b/>
      <sz val="18"/>
      <color theme="1"/>
      <name val="Calibri"/>
      <family val="2"/>
      <scheme val="minor"/>
    </font>
    <font>
      <b/>
      <i/>
      <sz val="11"/>
      <color theme="1"/>
      <name val="Calibri"/>
      <family val="2"/>
      <scheme val="minor"/>
    </font>
    <font>
      <sz val="11"/>
      <color rgb="FF000000"/>
      <name val="Calibri"/>
      <family val="2"/>
      <scheme val="minor"/>
    </font>
    <font>
      <b/>
      <sz val="18"/>
      <name val="Calibri"/>
      <family val="2"/>
      <scheme val="minor"/>
    </font>
    <font>
      <sz val="12"/>
      <color rgb="FFFDE9D9"/>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6"/>
        <bgColor indexed="64"/>
      </patternFill>
    </fill>
    <fill>
      <patternFill patternType="solid">
        <fgColor theme="0"/>
        <bgColor indexed="64"/>
      </patternFill>
    </fill>
    <fill>
      <patternFill patternType="solid">
        <fgColor theme="6" tint="0.59999389629810485"/>
        <bgColor indexed="64"/>
      </patternFill>
    </fill>
    <fill>
      <patternFill patternType="solid">
        <fgColor rgb="FF648940"/>
        <bgColor indexed="64"/>
      </patternFill>
    </fill>
    <fill>
      <patternFill patternType="solid">
        <fgColor rgb="FFC5E0B4"/>
        <bgColor indexed="64"/>
      </patternFill>
    </fill>
  </fills>
  <borders count="22">
    <border>
      <left/>
      <right/>
      <top/>
      <bottom/>
      <diagonal/>
    </border>
    <border>
      <left style="thin">
        <color theme="5" tint="-0.24994659260841701"/>
      </left>
      <right style="thin">
        <color theme="5" tint="-0.24994659260841701"/>
      </right>
      <top style="thin">
        <color theme="5" tint="-0.24994659260841701"/>
      </top>
      <bottom style="thin">
        <color theme="5" tint="-0.24994659260841701"/>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49">
    <xf numFmtId="0" fontId="0" fillId="0" borderId="0" xfId="0"/>
    <xf numFmtId="0" fontId="0" fillId="0" borderId="0" xfId="0" applyAlignment="1">
      <alignment wrapText="1"/>
    </xf>
    <xf numFmtId="0" fontId="0" fillId="0" borderId="0" xfId="0"/>
    <xf numFmtId="0" fontId="0" fillId="0" borderId="0" xfId="0" applyAlignment="1">
      <alignment wrapText="1"/>
    </xf>
    <xf numFmtId="0" fontId="0" fillId="0" borderId="0" xfId="0" applyAlignment="1">
      <alignment horizontal="left"/>
    </xf>
    <xf numFmtId="0" fontId="2" fillId="0" borderId="0" xfId="0" applyFont="1"/>
    <xf numFmtId="0" fontId="0" fillId="0" borderId="0" xfId="0"/>
    <xf numFmtId="0" fontId="0" fillId="0" borderId="0" xfId="0" applyAlignment="1">
      <alignment wrapText="1"/>
    </xf>
    <xf numFmtId="0" fontId="0" fillId="0" borderId="0" xfId="0" applyAlignment="1">
      <alignment horizontal="center" vertical="center" wrapText="1"/>
    </xf>
    <xf numFmtId="0" fontId="2" fillId="0" borderId="0" xfId="0" applyFont="1" applyAlignment="1">
      <alignment wrapText="1"/>
    </xf>
    <xf numFmtId="0" fontId="0" fillId="0" borderId="0" xfId="0" applyAlignment="1"/>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vertical="center" wrapText="1"/>
    </xf>
    <xf numFmtId="0" fontId="0" fillId="0" borderId="0" xfId="0" applyFill="1" applyBorder="1" applyAlignment="1">
      <alignment vertical="center" wrapText="1"/>
    </xf>
    <xf numFmtId="0" fontId="0" fillId="0" borderId="0" xfId="0" applyNumberFormat="1" applyFill="1" applyBorder="1" applyAlignment="1">
      <alignment vertical="center" wrapText="1"/>
    </xf>
    <xf numFmtId="0" fontId="1" fillId="0" borderId="0" xfId="0" applyFont="1" applyAlignment="1">
      <alignment vertical="center" wrapText="1"/>
    </xf>
    <xf numFmtId="0" fontId="2" fillId="0" borderId="0" xfId="0" applyFont="1" applyAlignment="1">
      <alignment vertical="center" wrapText="1"/>
    </xf>
    <xf numFmtId="0" fontId="3" fillId="0" borderId="0" xfId="0" applyFont="1" applyAlignment="1">
      <alignment vertical="center" wrapText="1"/>
    </xf>
    <xf numFmtId="0" fontId="0" fillId="0" borderId="0" xfId="0" applyFill="1" applyBorder="1"/>
    <xf numFmtId="164" fontId="0" fillId="0" borderId="0" xfId="0" applyNumberFormat="1" applyAlignment="1">
      <alignment wrapText="1"/>
    </xf>
    <xf numFmtId="0" fontId="7" fillId="0" borderId="2" xfId="0" applyFont="1" applyBorder="1" applyAlignment="1">
      <alignment horizontal="center" vertical="center" wrapText="1"/>
    </xf>
    <xf numFmtId="0" fontId="0" fillId="0" borderId="2" xfId="0" applyFont="1" applyBorder="1" applyAlignment="1">
      <alignment horizontal="left" vertical="center" wrapText="1"/>
    </xf>
    <xf numFmtId="0" fontId="7" fillId="0" borderId="3" xfId="0" applyFont="1" applyBorder="1" applyAlignment="1">
      <alignment horizontal="center" vertical="center" wrapText="1"/>
    </xf>
    <xf numFmtId="0" fontId="0" fillId="0" borderId="3" xfId="0" applyFont="1" applyBorder="1" applyAlignment="1">
      <alignment horizontal="left" vertical="center" wrapText="1"/>
    </xf>
    <xf numFmtId="0" fontId="7" fillId="0" borderId="4" xfId="0" applyFont="1" applyBorder="1" applyAlignment="1">
      <alignment horizontal="center" vertical="center" wrapText="1"/>
    </xf>
    <xf numFmtId="0" fontId="0" fillId="0" borderId="4" xfId="0" applyFont="1" applyBorder="1" applyAlignment="1">
      <alignment horizontal="left" vertical="center" wrapText="1"/>
    </xf>
    <xf numFmtId="0" fontId="0" fillId="5" borderId="0" xfId="0" applyFill="1" applyAlignment="1">
      <alignment wrapText="1"/>
    </xf>
    <xf numFmtId="0" fontId="4" fillId="5" borderId="0" xfId="0" applyFont="1" applyFill="1" applyAlignment="1">
      <alignment wrapText="1"/>
    </xf>
    <xf numFmtId="0" fontId="7"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0" fillId="5" borderId="0" xfId="0" applyFont="1" applyFill="1" applyAlignment="1">
      <alignment wrapText="1"/>
    </xf>
    <xf numFmtId="1" fontId="7" fillId="0" borderId="2" xfId="0" applyNumberFormat="1" applyFont="1" applyBorder="1" applyAlignment="1">
      <alignment horizontal="center" vertical="center" wrapText="1"/>
    </xf>
    <xf numFmtId="1" fontId="7" fillId="0" borderId="3" xfId="0" applyNumberFormat="1" applyFont="1" applyBorder="1" applyAlignment="1">
      <alignment horizontal="center" vertical="center" wrapText="1"/>
    </xf>
    <xf numFmtId="1" fontId="7" fillId="0" borderId="4" xfId="0" applyNumberFormat="1" applyFont="1" applyBorder="1" applyAlignment="1">
      <alignment horizontal="center" vertical="center" wrapText="1"/>
    </xf>
    <xf numFmtId="0" fontId="0" fillId="0" borderId="0" xfId="0" applyFill="1"/>
    <xf numFmtId="0" fontId="2" fillId="0" borderId="0" xfId="0" applyFont="1" applyAlignment="1">
      <alignment horizontal="left" vertical="center" wrapText="1"/>
    </xf>
    <xf numFmtId="0" fontId="0" fillId="0" borderId="0" xfId="0" applyAlignment="1">
      <alignment horizontal="center" vertical="center"/>
    </xf>
    <xf numFmtId="0" fontId="2" fillId="0" borderId="0" xfId="0" applyFont="1" applyAlignment="1">
      <alignment vertical="center"/>
    </xf>
    <xf numFmtId="0" fontId="0" fillId="0" borderId="0" xfId="0" applyAlignment="1">
      <alignment vertical="center"/>
    </xf>
    <xf numFmtId="0" fontId="2" fillId="0" borderId="0" xfId="0" applyFont="1" applyAlignment="1">
      <alignment horizontal="left" vertical="center" wrapText="1"/>
    </xf>
    <xf numFmtId="0" fontId="4" fillId="7" borderId="6" xfId="0" applyFont="1" applyFill="1" applyBorder="1" applyAlignment="1">
      <alignment wrapText="1"/>
    </xf>
    <xf numFmtId="0" fontId="0" fillId="7" borderId="7" xfId="0" applyFill="1" applyBorder="1" applyAlignment="1">
      <alignment wrapText="1"/>
    </xf>
    <xf numFmtId="0" fontId="1" fillId="7" borderId="7" xfId="0" applyFont="1" applyFill="1" applyBorder="1" applyAlignment="1">
      <alignment wrapText="1"/>
    </xf>
    <xf numFmtId="0" fontId="0" fillId="7" borderId="8" xfId="0" applyFill="1" applyBorder="1" applyAlignment="1">
      <alignment wrapText="1"/>
    </xf>
    <xf numFmtId="0" fontId="13" fillId="7" borderId="9" xfId="0" applyFont="1" applyFill="1" applyBorder="1" applyAlignment="1">
      <alignment horizontal="center" vertical="center" wrapText="1"/>
    </xf>
    <xf numFmtId="0" fontId="0" fillId="7" borderId="10" xfId="0" applyFill="1" applyBorder="1" applyAlignment="1">
      <alignment wrapText="1"/>
    </xf>
    <xf numFmtId="0" fontId="0" fillId="7" borderId="9" xfId="0" applyFill="1" applyBorder="1" applyAlignment="1">
      <alignment wrapText="1"/>
    </xf>
    <xf numFmtId="0" fontId="7" fillId="7" borderId="0" xfId="0" applyFont="1" applyFill="1" applyBorder="1" applyAlignment="1">
      <alignment vertical="center" wrapText="1"/>
    </xf>
    <xf numFmtId="0" fontId="6" fillId="7" borderId="0" xfId="0" applyFont="1" applyFill="1" applyBorder="1" applyAlignment="1">
      <alignment horizontal="center" vertical="center" wrapText="1"/>
    </xf>
    <xf numFmtId="0" fontId="4" fillId="7" borderId="0" xfId="0" applyFont="1" applyFill="1" applyBorder="1" applyAlignment="1">
      <alignment wrapText="1"/>
    </xf>
    <xf numFmtId="0" fontId="4" fillId="7" borderId="10" xfId="0" applyFont="1" applyFill="1" applyBorder="1" applyAlignment="1">
      <alignment wrapText="1"/>
    </xf>
    <xf numFmtId="0" fontId="5" fillId="3" borderId="0" xfId="0" applyFont="1" applyFill="1" applyBorder="1" applyAlignment="1">
      <alignment wrapText="1"/>
    </xf>
    <xf numFmtId="0" fontId="0" fillId="3" borderId="0" xfId="0" applyFill="1" applyBorder="1" applyAlignment="1">
      <alignment wrapText="1"/>
    </xf>
    <xf numFmtId="0" fontId="0" fillId="7" borderId="9" xfId="0" applyFill="1" applyBorder="1" applyAlignment="1">
      <alignment vertical="top" wrapText="1"/>
    </xf>
    <xf numFmtId="0" fontId="11" fillId="3" borderId="0" xfId="0" applyFont="1" applyFill="1" applyBorder="1" applyAlignment="1">
      <alignment horizontal="center" vertical="center" wrapText="1"/>
    </xf>
    <xf numFmtId="0" fontId="7" fillId="3" borderId="0" xfId="0" applyFont="1" applyFill="1" applyBorder="1" applyAlignment="1">
      <alignment horizontal="left" vertical="center" wrapText="1"/>
    </xf>
    <xf numFmtId="0" fontId="7" fillId="3" borderId="0" xfId="0" applyFont="1" applyFill="1" applyBorder="1" applyAlignment="1">
      <alignment horizontal="center" vertical="center" wrapText="1"/>
    </xf>
    <xf numFmtId="0" fontId="11" fillId="3" borderId="0" xfId="0" applyFont="1" applyFill="1" applyBorder="1" applyAlignment="1">
      <alignment horizontal="left" vertical="center" wrapText="1"/>
    </xf>
    <xf numFmtId="0" fontId="12" fillId="3" borderId="0" xfId="0" applyFont="1" applyFill="1" applyBorder="1" applyAlignment="1">
      <alignment wrapText="1"/>
    </xf>
    <xf numFmtId="0" fontId="16" fillId="3" borderId="0" xfId="0" applyFont="1" applyFill="1" applyBorder="1" applyAlignment="1">
      <alignment wrapText="1"/>
    </xf>
    <xf numFmtId="0" fontId="15" fillId="3" borderId="0" xfId="0" applyFont="1" applyFill="1" applyBorder="1" applyAlignment="1">
      <alignment horizontal="center" vertical="center" wrapText="1"/>
    </xf>
    <xf numFmtId="0" fontId="0" fillId="7" borderId="11" xfId="0" applyFill="1" applyBorder="1" applyAlignment="1">
      <alignment wrapText="1"/>
    </xf>
    <xf numFmtId="0" fontId="0" fillId="7" borderId="12" xfId="0" applyFont="1" applyFill="1" applyBorder="1" applyAlignment="1">
      <alignment wrapText="1"/>
    </xf>
    <xf numFmtId="0" fontId="0" fillId="7" borderId="12" xfId="0" applyFill="1" applyBorder="1" applyAlignment="1">
      <alignment wrapText="1"/>
    </xf>
    <xf numFmtId="0" fontId="0" fillId="7" borderId="13" xfId="0" applyFill="1" applyBorder="1" applyAlignment="1">
      <alignment wrapText="1"/>
    </xf>
    <xf numFmtId="0" fontId="6" fillId="7" borderId="0" xfId="0" applyFont="1" applyFill="1" applyBorder="1" applyAlignment="1">
      <alignment vertical="center" wrapText="1"/>
    </xf>
    <xf numFmtId="0" fontId="5" fillId="7" borderId="0" xfId="0" applyFont="1" applyFill="1" applyBorder="1" applyAlignment="1">
      <alignment horizontal="left" vertical="center" wrapText="1"/>
    </xf>
    <xf numFmtId="0" fontId="0" fillId="7" borderId="0" xfId="0" applyFont="1" applyFill="1" applyBorder="1" applyAlignment="1">
      <alignment horizontal="left" vertical="center" wrapText="1"/>
    </xf>
    <xf numFmtId="1" fontId="7" fillId="7" borderId="0" xfId="0" applyNumberFormat="1" applyFont="1" applyFill="1" applyBorder="1" applyAlignment="1">
      <alignment horizontal="center" vertical="center" wrapText="1"/>
    </xf>
    <xf numFmtId="0" fontId="0" fillId="7" borderId="0" xfId="0" applyFill="1" applyBorder="1" applyAlignment="1"/>
    <xf numFmtId="0" fontId="7" fillId="8" borderId="6" xfId="0" applyFont="1" applyFill="1" applyBorder="1" applyAlignment="1">
      <alignment vertical="center" wrapText="1"/>
    </xf>
    <xf numFmtId="0" fontId="7" fillId="8" borderId="9" xfId="0" applyFont="1" applyFill="1" applyBorder="1" applyAlignment="1">
      <alignment vertical="center" wrapText="1"/>
    </xf>
    <xf numFmtId="0" fontId="7" fillId="8" borderId="11" xfId="0" applyFont="1" applyFill="1" applyBorder="1" applyAlignment="1">
      <alignment vertical="center" wrapText="1"/>
    </xf>
    <xf numFmtId="0" fontId="0" fillId="8" borderId="6" xfId="0" applyFill="1" applyBorder="1" applyAlignment="1">
      <alignment wrapText="1"/>
    </xf>
    <xf numFmtId="0" fontId="0" fillId="8" borderId="9" xfId="0" applyFill="1" applyBorder="1" applyAlignment="1">
      <alignment wrapText="1"/>
    </xf>
    <xf numFmtId="0" fontId="0" fillId="8" borderId="11" xfId="0" applyFill="1" applyBorder="1" applyAlignment="1">
      <alignment wrapText="1"/>
    </xf>
    <xf numFmtId="0" fontId="5" fillId="3" borderId="6" xfId="0" applyFont="1" applyFill="1" applyBorder="1" applyAlignment="1">
      <alignment horizontal="center" wrapText="1"/>
    </xf>
    <xf numFmtId="0" fontId="5" fillId="3" borderId="7" xfId="0" applyFont="1" applyFill="1" applyBorder="1" applyAlignment="1">
      <alignment horizontal="center" wrapText="1"/>
    </xf>
    <xf numFmtId="0" fontId="5" fillId="3" borderId="7" xfId="0" applyFont="1" applyFill="1" applyBorder="1" applyAlignment="1">
      <alignment wrapText="1"/>
    </xf>
    <xf numFmtId="0" fontId="19" fillId="3" borderId="7" xfId="0" applyFont="1" applyFill="1" applyBorder="1" applyAlignment="1">
      <alignment wrapText="1"/>
    </xf>
    <xf numFmtId="0" fontId="0" fillId="3" borderId="7" xfId="0" applyFill="1" applyBorder="1" applyAlignment="1">
      <alignment wrapText="1"/>
    </xf>
    <xf numFmtId="0" fontId="0" fillId="3" borderId="8" xfId="0" applyFill="1" applyBorder="1" applyAlignment="1">
      <alignment wrapText="1"/>
    </xf>
    <xf numFmtId="0" fontId="11" fillId="3" borderId="9" xfId="0" applyFont="1" applyFill="1" applyBorder="1" applyAlignment="1">
      <alignment horizontal="center" vertical="center" wrapText="1"/>
    </xf>
    <xf numFmtId="0" fontId="0" fillId="3" borderId="10" xfId="0" applyFill="1" applyBorder="1" applyAlignment="1">
      <alignment wrapText="1"/>
    </xf>
    <xf numFmtId="0" fontId="7" fillId="3" borderId="9" xfId="0" applyFont="1" applyFill="1" applyBorder="1" applyAlignment="1">
      <alignment horizontal="center" vertical="center" wrapText="1"/>
    </xf>
    <xf numFmtId="0" fontId="0" fillId="3" borderId="11" xfId="0" applyFont="1" applyFill="1" applyBorder="1" applyAlignment="1">
      <alignment wrapText="1"/>
    </xf>
    <xf numFmtId="0" fontId="0" fillId="3" borderId="12" xfId="0" applyFont="1" applyFill="1" applyBorder="1" applyAlignment="1">
      <alignment wrapText="1"/>
    </xf>
    <xf numFmtId="0" fontId="0" fillId="3" borderId="12" xfId="0" applyFill="1" applyBorder="1" applyAlignment="1">
      <alignment wrapText="1"/>
    </xf>
    <xf numFmtId="0" fontId="0" fillId="3" borderId="13" xfId="0" applyFill="1" applyBorder="1" applyAlignment="1">
      <alignment wrapText="1"/>
    </xf>
    <xf numFmtId="0" fontId="0" fillId="8" borderId="5" xfId="0" applyFill="1" applyBorder="1" applyAlignment="1">
      <alignment vertical="center" wrapText="1"/>
    </xf>
    <xf numFmtId="0" fontId="5" fillId="0" borderId="16" xfId="0" applyFont="1" applyBorder="1" applyAlignment="1">
      <alignment horizontal="left" vertical="center" wrapText="1"/>
    </xf>
    <xf numFmtId="0" fontId="5" fillId="0" borderId="14" xfId="0" applyFont="1" applyBorder="1" applyAlignment="1">
      <alignment horizontal="left" vertical="center" wrapText="1"/>
    </xf>
    <xf numFmtId="0" fontId="5"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15" xfId="0" applyFont="1" applyBorder="1" applyAlignment="1">
      <alignment horizontal="left" vertical="center" wrapText="1"/>
    </xf>
    <xf numFmtId="0" fontId="0" fillId="0" borderId="19" xfId="0" applyFont="1" applyBorder="1" applyAlignment="1">
      <alignment horizontal="left" vertical="center" wrapText="1"/>
    </xf>
    <xf numFmtId="0" fontId="17" fillId="6" borderId="4" xfId="0" applyFont="1" applyFill="1" applyBorder="1" applyAlignment="1">
      <alignment horizontal="center" vertical="center" wrapText="1"/>
    </xf>
    <xf numFmtId="0" fontId="17" fillId="6" borderId="19" xfId="0" applyFont="1" applyFill="1" applyBorder="1" applyAlignment="1">
      <alignment horizontal="center" vertical="center"/>
    </xf>
    <xf numFmtId="0" fontId="17" fillId="6" borderId="17" xfId="0" applyFont="1" applyFill="1" applyBorder="1" applyAlignment="1">
      <alignment vertical="center" wrapText="1"/>
    </xf>
    <xf numFmtId="0" fontId="7" fillId="7" borderId="0" xfId="0" applyFont="1" applyFill="1" applyBorder="1" applyAlignment="1">
      <alignment horizontal="center" vertical="center" wrapText="1"/>
    </xf>
    <xf numFmtId="0" fontId="0" fillId="7" borderId="6" xfId="0" applyFill="1" applyBorder="1"/>
    <xf numFmtId="0" fontId="0" fillId="7" borderId="7" xfId="0" applyFill="1" applyBorder="1"/>
    <xf numFmtId="0" fontId="21" fillId="7" borderId="7" xfId="0" applyFont="1" applyFill="1" applyBorder="1"/>
    <xf numFmtId="0" fontId="0" fillId="7" borderId="7" xfId="0" applyFill="1" applyBorder="1" applyAlignment="1"/>
    <xf numFmtId="0" fontId="0" fillId="7" borderId="8" xfId="0" applyFill="1" applyBorder="1"/>
    <xf numFmtId="0" fontId="0" fillId="7" borderId="9" xfId="0" applyFill="1" applyBorder="1"/>
    <xf numFmtId="0" fontId="0" fillId="7" borderId="0" xfId="0" applyFill="1" applyBorder="1"/>
    <xf numFmtId="0" fontId="0" fillId="7" borderId="10" xfId="0" applyFill="1" applyBorder="1"/>
    <xf numFmtId="0" fontId="0" fillId="4" borderId="12" xfId="0" applyFill="1" applyBorder="1"/>
    <xf numFmtId="0" fontId="0" fillId="7" borderId="12" xfId="0" applyFill="1" applyBorder="1"/>
    <xf numFmtId="0" fontId="0" fillId="7" borderId="12" xfId="0" applyFill="1" applyBorder="1" applyAlignment="1"/>
    <xf numFmtId="0" fontId="0" fillId="7" borderId="13" xfId="0" applyFill="1" applyBorder="1"/>
    <xf numFmtId="0" fontId="24" fillId="2" borderId="5" xfId="0" applyFont="1" applyFill="1" applyBorder="1" applyAlignment="1">
      <alignment horizontal="center" vertical="center" wrapText="1"/>
    </xf>
    <xf numFmtId="0" fontId="0" fillId="5" borderId="20" xfId="0" applyFill="1" applyBorder="1" applyAlignment="1">
      <alignment wrapText="1"/>
    </xf>
    <xf numFmtId="0" fontId="0" fillId="5" borderId="20" xfId="0" applyFill="1" applyBorder="1" applyAlignment="1">
      <alignment vertical="center" wrapText="1"/>
    </xf>
    <xf numFmtId="0" fontId="22" fillId="5" borderId="20" xfId="0" applyFont="1" applyFill="1" applyBorder="1" applyAlignment="1">
      <alignment vertical="center" wrapText="1"/>
    </xf>
    <xf numFmtId="0" fontId="0" fillId="5" borderId="20" xfId="0" applyFont="1" applyFill="1" applyBorder="1" applyAlignment="1">
      <alignment horizontal="left" vertical="center" wrapText="1" indent="2"/>
    </xf>
    <xf numFmtId="0" fontId="0" fillId="5" borderId="21" xfId="0" applyFill="1" applyBorder="1" applyAlignment="1">
      <alignment vertical="center" wrapText="1"/>
    </xf>
    <xf numFmtId="0" fontId="0" fillId="7" borderId="11" xfId="0" applyFill="1" applyBorder="1"/>
    <xf numFmtId="0" fontId="2" fillId="0" borderId="0" xfId="0" applyFont="1" applyAlignment="1">
      <alignment horizontal="center" wrapText="1"/>
    </xf>
    <xf numFmtId="0" fontId="2" fillId="0" borderId="0" xfId="0" applyFont="1" applyAlignment="1">
      <alignment horizont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0" xfId="0" applyFont="1" applyAlignment="1"/>
    <xf numFmtId="0" fontId="2" fillId="0" borderId="0" xfId="0" applyFont="1" applyAlignment="1">
      <alignment horizontal="left"/>
    </xf>
    <xf numFmtId="0" fontId="7" fillId="8" borderId="8" xfId="0" applyFont="1" applyFill="1" applyBorder="1" applyAlignment="1">
      <alignment vertical="center" wrapText="1"/>
    </xf>
    <xf numFmtId="0" fontId="7" fillId="8" borderId="10" xfId="0" applyFont="1" applyFill="1" applyBorder="1" applyAlignment="1">
      <alignment vertical="center" wrapText="1"/>
    </xf>
    <xf numFmtId="0" fontId="7" fillId="8" borderId="13" xfId="0" applyFont="1" applyFill="1" applyBorder="1" applyAlignment="1">
      <alignment vertical="center" wrapText="1"/>
    </xf>
    <xf numFmtId="0" fontId="7" fillId="8" borderId="7" xfId="0" applyFont="1" applyFill="1" applyBorder="1" applyAlignment="1">
      <alignment horizontal="left" vertical="center" wrapText="1"/>
    </xf>
    <xf numFmtId="0" fontId="7" fillId="8" borderId="8" xfId="0" applyFont="1" applyFill="1" applyBorder="1" applyAlignment="1">
      <alignment horizontal="left" vertical="center" wrapText="1"/>
    </xf>
    <xf numFmtId="0" fontId="7" fillId="8" borderId="0" xfId="0" applyFont="1" applyFill="1" applyBorder="1" applyAlignment="1">
      <alignment horizontal="left" vertical="center" wrapText="1"/>
    </xf>
    <xf numFmtId="0" fontId="7" fillId="8" borderId="10" xfId="0" applyFont="1" applyFill="1" applyBorder="1" applyAlignment="1">
      <alignment horizontal="left" vertical="center" wrapText="1"/>
    </xf>
    <xf numFmtId="0" fontId="7" fillId="8" borderId="12" xfId="0" applyFont="1" applyFill="1" applyBorder="1" applyAlignment="1">
      <alignment horizontal="left" vertical="center" wrapText="1"/>
    </xf>
    <xf numFmtId="0" fontId="7" fillId="8" borderId="13" xfId="0" applyFont="1" applyFill="1" applyBorder="1" applyAlignment="1">
      <alignment horizontal="left" vertical="center" wrapText="1"/>
    </xf>
    <xf numFmtId="0" fontId="6" fillId="7" borderId="0" xfId="0" applyFont="1" applyFill="1" applyBorder="1" applyAlignment="1">
      <alignment horizontal="left" vertical="center" wrapText="1"/>
    </xf>
    <xf numFmtId="0" fontId="17" fillId="6" borderId="17" xfId="0" applyFont="1" applyFill="1" applyBorder="1" applyAlignment="1">
      <alignment horizontal="center" vertical="center" wrapText="1"/>
    </xf>
    <xf numFmtId="0" fontId="17" fillId="6" borderId="4" xfId="0" applyFont="1" applyFill="1" applyBorder="1" applyAlignment="1">
      <alignment horizontal="center" vertical="center" wrapText="1"/>
    </xf>
    <xf numFmtId="0" fontId="0" fillId="8" borderId="14" xfId="0" applyFill="1" applyBorder="1" applyAlignment="1">
      <alignment horizontal="left" vertical="center" wrapText="1"/>
    </xf>
    <xf numFmtId="0" fontId="0" fillId="8" borderId="15" xfId="0" applyFill="1" applyBorder="1" applyAlignment="1">
      <alignment horizontal="left" vertical="center" wrapText="1"/>
    </xf>
    <xf numFmtId="0" fontId="0" fillId="0" borderId="0" xfId="0" applyAlignment="1">
      <alignment horizontal="left" vertical="center" wrapText="1"/>
    </xf>
    <xf numFmtId="0" fontId="2" fillId="0" borderId="0" xfId="0" applyFont="1" applyAlignment="1">
      <alignment horizontal="left" vertical="center" wrapText="1"/>
    </xf>
    <xf numFmtId="0" fontId="0" fillId="0" borderId="0" xfId="0" applyAlignment="1">
      <alignment horizontal="center" vertical="center"/>
    </xf>
    <xf numFmtId="0" fontId="25" fillId="3" borderId="0" xfId="0" applyFont="1" applyFill="1" applyBorder="1" applyAlignment="1">
      <alignment horizontal="left" vertical="center"/>
    </xf>
    <xf numFmtId="0" fontId="19" fillId="3" borderId="0" xfId="0" applyFont="1" applyFill="1" applyBorder="1" applyAlignment="1">
      <alignment wrapText="1"/>
    </xf>
    <xf numFmtId="0" fontId="19" fillId="3" borderId="12" xfId="0" applyFont="1" applyFill="1" applyBorder="1" applyAlignment="1"/>
    <xf numFmtId="0" fontId="19" fillId="7" borderId="12" xfId="0" applyFont="1" applyFill="1" applyBorder="1" applyAlignment="1">
      <alignment wrapText="1"/>
    </xf>
    <xf numFmtId="0" fontId="6" fillId="7" borderId="12" xfId="0" applyFont="1" applyFill="1" applyBorder="1" applyAlignment="1">
      <alignment horizontal="left" vertical="center" wrapText="1"/>
    </xf>
    <xf numFmtId="0" fontId="6" fillId="7" borderId="7" xfId="0" applyFont="1" applyFill="1" applyBorder="1" applyAlignment="1">
      <alignment horizontal="left" vertical="center" wrapText="1"/>
    </xf>
  </cellXfs>
  <cellStyles count="1">
    <cellStyle name="Normal" xfId="0" builtinId="0"/>
  </cellStyles>
  <dxfs count="3">
    <dxf>
      <fill>
        <patternFill>
          <bgColor rgb="FFC8E696"/>
        </patternFill>
      </fill>
    </dxf>
    <dxf>
      <fill>
        <patternFill>
          <bgColor rgb="FFFFE196"/>
        </patternFill>
      </fill>
    </dxf>
    <dxf>
      <font>
        <color auto="1"/>
      </font>
      <fill>
        <patternFill>
          <bgColor rgb="FFFFB4B4"/>
        </patternFill>
      </fill>
    </dxf>
  </dxfs>
  <tableStyles count="0" defaultTableStyle="TableStyleMedium2" defaultPivotStyle="PivotStyleLight16"/>
  <colors>
    <mruColors>
      <color rgb="FF648940"/>
      <color rgb="FFC5E0B4"/>
      <color rgb="FFFDE9D9"/>
      <color rgb="FFC8E696"/>
      <color rgb="FFFFB4B4"/>
      <color rgb="FFFFE196"/>
      <color rgb="FFFF9696"/>
      <color rgb="FFFFC8C8"/>
      <color rgb="FFFF3F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95250</xdr:colOff>
          <xdr:row>29</xdr:row>
          <xdr:rowOff>266700</xdr:rowOff>
        </xdr:from>
        <xdr:to>
          <xdr:col>5</xdr:col>
          <xdr:colOff>2838450</xdr:colOff>
          <xdr:row>29</xdr:row>
          <xdr:rowOff>1181100</xdr:rowOff>
        </xdr:to>
        <xdr:sp macro="" textlink="">
          <xdr:nvSpPr>
            <xdr:cNvPr id="1053" name="Button 29" hidden="1">
              <a:extLst>
                <a:ext uri="{63B3BB69-23CF-44E3-9099-C40C66FF867C}">
                  <a14:compatExt spid="_x0000_s105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800" b="1" i="0" u="none" strike="noStrike" baseline="0">
                  <a:solidFill>
                    <a:srgbClr val="000000"/>
                  </a:solidFill>
                  <a:latin typeface="Calibri"/>
                </a:rPr>
                <a:t>Get results</a:t>
              </a:r>
              <a:endParaRPr lang="en-US" sz="1600" b="1" i="0" u="none" strike="noStrike" baseline="0">
                <a:solidFill>
                  <a:srgbClr val="000000"/>
                </a:solidFill>
                <a:latin typeface="Calibri"/>
              </a:endParaRPr>
            </a:p>
            <a:p>
              <a:pPr algn="ctr" rtl="0">
                <a:defRPr sz="1000"/>
              </a:pPr>
              <a:r>
                <a:rPr lang="en-US" sz="1400" b="1" i="0" u="none" strike="noStrike" baseline="0">
                  <a:solidFill>
                    <a:srgbClr val="FF0000"/>
                  </a:solidFill>
                  <a:latin typeface="Calibri"/>
                </a:rPr>
                <a:t>Please note any answers left blank will result in error</a:t>
              </a:r>
            </a:p>
          </xdr:txBody>
        </xdr:sp>
        <xdr:clientData fPrintsWithSheet="0"/>
      </xdr:twoCellAnchor>
    </mc:Choice>
    <mc:Fallback/>
  </mc:AlternateContent>
  <xdr:twoCellAnchor>
    <xdr:from>
      <xdr:col>5</xdr:col>
      <xdr:colOff>3143250</xdr:colOff>
      <xdr:row>29</xdr:row>
      <xdr:rowOff>252413</xdr:rowOff>
    </xdr:from>
    <xdr:to>
      <xdr:col>8</xdr:col>
      <xdr:colOff>1409700</xdr:colOff>
      <xdr:row>29</xdr:row>
      <xdr:rowOff>1166813</xdr:rowOff>
    </xdr:to>
    <xdr:sp macro="[0]!Clear_responses" textlink="">
      <xdr:nvSpPr>
        <xdr:cNvPr id="2" name="Rectangle 1"/>
        <xdr:cNvSpPr/>
      </xdr:nvSpPr>
      <xdr:spPr>
        <a:xfrm>
          <a:off x="11049000" y="8432007"/>
          <a:ext cx="2743200" cy="914400"/>
        </a:xfrm>
        <a:prstGeom prst="rect">
          <a:avLst/>
        </a:prstGeom>
        <a:solidFill>
          <a:schemeClr val="bg1">
            <a:lumMod val="95000"/>
          </a:schemeClr>
        </a:solidFill>
        <a:ln>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GB" sz="1600" b="1">
              <a:solidFill>
                <a:schemeClr val="bg1">
                  <a:lumMod val="50000"/>
                </a:schemeClr>
              </a:solidFill>
            </a:rPr>
            <a:t>Reset</a:t>
          </a:r>
          <a:r>
            <a:rPr lang="en-GB" sz="1600" b="1" baseline="0">
              <a:solidFill>
                <a:schemeClr val="bg1">
                  <a:lumMod val="50000"/>
                </a:schemeClr>
              </a:solidFill>
            </a:rPr>
            <a:t> questionnaire responses</a:t>
          </a:r>
          <a:endParaRPr lang="en-GB" sz="1600" b="1">
            <a:solidFill>
              <a:schemeClr val="bg1">
                <a:lumMod val="50000"/>
              </a:schemeClr>
            </a:solidFill>
          </a:endParaRPr>
        </a:p>
      </xdr:txBody>
    </xdr:sp>
    <xdr:clientData/>
  </xdr:twoCellAnchor>
  <xdr:twoCellAnchor editAs="oneCell">
    <xdr:from>
      <xdr:col>1</xdr:col>
      <xdr:colOff>11906</xdr:colOff>
      <xdr:row>0</xdr:row>
      <xdr:rowOff>226216</xdr:rowOff>
    </xdr:from>
    <xdr:to>
      <xdr:col>2</xdr:col>
      <xdr:colOff>2035968</xdr:colOff>
      <xdr:row>1</xdr:row>
      <xdr:rowOff>39956</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1937" y="226216"/>
          <a:ext cx="2286000" cy="1028178"/>
        </a:xfrm>
        <a:prstGeom prst="rect">
          <a:avLst/>
        </a:prstGeom>
      </xdr:spPr>
    </xdr:pic>
    <xdr:clientData/>
  </xdr:twoCellAnchor>
  <xdr:twoCellAnchor>
    <xdr:from>
      <xdr:col>2</xdr:col>
      <xdr:colOff>3012280</xdr:colOff>
      <xdr:row>0</xdr:row>
      <xdr:rowOff>416719</xdr:rowOff>
    </xdr:from>
    <xdr:to>
      <xdr:col>5</xdr:col>
      <xdr:colOff>2643187</xdr:colOff>
      <xdr:row>0</xdr:row>
      <xdr:rowOff>1178719</xdr:rowOff>
    </xdr:to>
    <xdr:sp macro="" textlink="">
      <xdr:nvSpPr>
        <xdr:cNvPr id="5" name="TextBox 4"/>
        <xdr:cNvSpPr txBox="1"/>
      </xdr:nvSpPr>
      <xdr:spPr>
        <a:xfrm>
          <a:off x="3524249" y="416719"/>
          <a:ext cx="7024688" cy="762000"/>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000" b="1" i="0">
              <a:solidFill>
                <a:schemeClr val="bg1"/>
              </a:solidFill>
            </a:rPr>
            <a:t>FLW Quantification Method Ranking Tool</a:t>
          </a:r>
        </a:p>
        <a:p>
          <a:pPr algn="ctr"/>
          <a:r>
            <a:rPr lang="en-US" sz="1400" b="1">
              <a:solidFill>
                <a:schemeClr val="bg1"/>
              </a:solidFill>
            </a:rPr>
            <a:t>(June 2016)</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10585</xdr:colOff>
      <xdr:row>0</xdr:row>
      <xdr:rowOff>222247</xdr:rowOff>
    </xdr:from>
    <xdr:to>
      <xdr:col>15</xdr:col>
      <xdr:colOff>952501</xdr:colOff>
      <xdr:row>0</xdr:row>
      <xdr:rowOff>550331</xdr:rowOff>
    </xdr:to>
    <xdr:sp macro="" textlink="">
      <xdr:nvSpPr>
        <xdr:cNvPr id="3" name="TextBox 2"/>
        <xdr:cNvSpPr txBox="1"/>
      </xdr:nvSpPr>
      <xdr:spPr>
        <a:xfrm>
          <a:off x="254002" y="222247"/>
          <a:ext cx="941916" cy="328084"/>
        </a:xfrm>
        <a:prstGeom prst="rect">
          <a:avLst/>
        </a:prstGeom>
        <a:solidFill>
          <a:schemeClr val="bg1">
            <a:lumMod val="85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t>RESULTS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P41"/>
  <sheetViews>
    <sheetView showGridLines="0" tabSelected="1" zoomScale="90" zoomScaleNormal="90" workbookViewId="0">
      <selection activeCell="I20" sqref="I20"/>
    </sheetView>
  </sheetViews>
  <sheetFormatPr defaultRowHeight="15" x14ac:dyDescent="0.25"/>
  <cols>
    <col min="1" max="1" width="3.7109375" style="28" customWidth="1"/>
    <col min="2" max="2" width="3.85546875" style="1" customWidth="1"/>
    <col min="3" max="3" width="105.42578125" style="1" customWidth="1"/>
    <col min="4" max="4" width="3.7109375" style="7" customWidth="1"/>
    <col min="5" max="5" width="1.7109375" style="1" customWidth="1"/>
    <col min="6" max="6" width="48.85546875" style="1" customWidth="1"/>
    <col min="7" max="8" width="9.140625" style="7"/>
    <col min="9" max="9" width="21.42578125" style="7" customWidth="1"/>
    <col min="10" max="10" width="3.7109375" style="1" customWidth="1"/>
    <col min="11" max="16384" width="9.140625" style="1"/>
  </cols>
  <sheetData>
    <row r="1" spans="1:16" s="7" customFormat="1" ht="96" customHeight="1" x14ac:dyDescent="0.25">
      <c r="A1" s="41"/>
      <c r="B1" s="42"/>
      <c r="C1" s="43"/>
      <c r="D1" s="42"/>
      <c r="E1" s="42"/>
      <c r="F1" s="42"/>
      <c r="G1" s="42"/>
      <c r="H1" s="42"/>
      <c r="I1" s="42"/>
      <c r="J1" s="44"/>
    </row>
    <row r="2" spans="1:16" s="7" customFormat="1" ht="22.5" customHeight="1" x14ac:dyDescent="0.25">
      <c r="A2" s="45"/>
      <c r="B2" s="147" t="s">
        <v>59</v>
      </c>
      <c r="C2" s="147"/>
      <c r="D2" s="66"/>
      <c r="E2" s="66"/>
      <c r="F2" s="66"/>
      <c r="G2" s="66"/>
      <c r="H2" s="66"/>
      <c r="I2" s="66"/>
      <c r="J2" s="46"/>
      <c r="K2" s="27"/>
      <c r="L2" s="27"/>
      <c r="M2" s="27"/>
      <c r="N2" s="27"/>
      <c r="O2" s="27"/>
      <c r="P2" s="27"/>
    </row>
    <row r="3" spans="1:16" s="7" customFormat="1" ht="15" customHeight="1" x14ac:dyDescent="0.25">
      <c r="A3" s="47"/>
      <c r="B3" s="74"/>
      <c r="C3" s="126" t="s">
        <v>143</v>
      </c>
      <c r="D3" s="48"/>
      <c r="E3" s="71"/>
      <c r="F3" s="129" t="s">
        <v>147</v>
      </c>
      <c r="G3" s="129"/>
      <c r="H3" s="129"/>
      <c r="I3" s="130"/>
      <c r="J3" s="46"/>
      <c r="K3" s="27"/>
      <c r="L3" s="27"/>
      <c r="M3" s="27"/>
      <c r="N3" s="27"/>
      <c r="O3" s="27"/>
      <c r="P3" s="27"/>
    </row>
    <row r="4" spans="1:16" s="7" customFormat="1" ht="15" customHeight="1" x14ac:dyDescent="0.25">
      <c r="A4" s="47"/>
      <c r="B4" s="75"/>
      <c r="C4" s="127"/>
      <c r="D4" s="48"/>
      <c r="E4" s="72"/>
      <c r="F4" s="131"/>
      <c r="G4" s="131"/>
      <c r="H4" s="131"/>
      <c r="I4" s="132"/>
      <c r="J4" s="46"/>
      <c r="K4" s="27"/>
      <c r="L4" s="27"/>
      <c r="M4" s="27"/>
      <c r="N4" s="27"/>
      <c r="O4" s="27"/>
      <c r="P4" s="27"/>
    </row>
    <row r="5" spans="1:16" s="7" customFormat="1" ht="94.5" customHeight="1" x14ac:dyDescent="0.25">
      <c r="A5" s="47"/>
      <c r="B5" s="76"/>
      <c r="C5" s="128"/>
      <c r="D5" s="48"/>
      <c r="E5" s="73"/>
      <c r="F5" s="133"/>
      <c r="G5" s="133"/>
      <c r="H5" s="133"/>
      <c r="I5" s="134"/>
      <c r="J5" s="46"/>
      <c r="K5" s="27"/>
      <c r="L5" s="27"/>
      <c r="M5" s="27"/>
      <c r="N5" s="27"/>
      <c r="O5" s="27"/>
      <c r="P5" s="27"/>
    </row>
    <row r="6" spans="1:16" ht="22.5" customHeight="1" x14ac:dyDescent="0.25">
      <c r="A6" s="47"/>
      <c r="B6" s="148" t="s">
        <v>60</v>
      </c>
      <c r="C6" s="148"/>
      <c r="D6" s="49"/>
      <c r="E6" s="49"/>
      <c r="F6" s="135" t="s">
        <v>61</v>
      </c>
      <c r="G6" s="135"/>
      <c r="H6" s="50"/>
      <c r="I6" s="50"/>
      <c r="J6" s="51"/>
      <c r="K6" s="28"/>
      <c r="L6" s="28"/>
      <c r="M6" s="28"/>
      <c r="N6" s="28"/>
      <c r="O6" s="28"/>
      <c r="P6" s="28"/>
    </row>
    <row r="7" spans="1:16" s="7" customFormat="1" ht="15.75" x14ac:dyDescent="0.25">
      <c r="A7" s="47"/>
      <c r="B7" s="77"/>
      <c r="C7" s="78"/>
      <c r="D7" s="79"/>
      <c r="E7" s="79"/>
      <c r="F7" s="79"/>
      <c r="G7" s="80"/>
      <c r="H7" s="81"/>
      <c r="I7" s="82"/>
      <c r="J7" s="46"/>
      <c r="K7" s="27"/>
      <c r="L7" s="27"/>
      <c r="M7" s="27"/>
      <c r="N7" s="27"/>
      <c r="O7" s="27"/>
      <c r="P7" s="27"/>
    </row>
    <row r="8" spans="1:16" ht="31.5" x14ac:dyDescent="0.25">
      <c r="A8" s="54"/>
      <c r="B8" s="83">
        <v>1</v>
      </c>
      <c r="C8" s="56" t="s">
        <v>116</v>
      </c>
      <c r="D8" s="52"/>
      <c r="E8" s="52"/>
      <c r="F8" s="29"/>
      <c r="G8" s="143" t="str">
        <f>IF(F8="","Please provide answer to question 1","")</f>
        <v>Please provide answer to question 1</v>
      </c>
      <c r="H8" s="53"/>
      <c r="I8" s="84"/>
      <c r="J8" s="46"/>
      <c r="K8" s="27"/>
      <c r="L8" s="27"/>
      <c r="M8" s="27"/>
      <c r="N8" s="27"/>
      <c r="O8" s="27"/>
      <c r="P8" s="27"/>
    </row>
    <row r="9" spans="1:16" ht="6" customHeight="1" x14ac:dyDescent="0.25">
      <c r="A9" s="54"/>
      <c r="B9" s="83"/>
      <c r="C9" s="56"/>
      <c r="D9" s="52"/>
      <c r="E9" s="52"/>
      <c r="F9" s="57"/>
      <c r="G9" s="144"/>
      <c r="H9" s="53"/>
      <c r="I9" s="84"/>
      <c r="J9" s="46"/>
      <c r="K9" s="27"/>
      <c r="L9" s="27"/>
      <c r="M9" s="27"/>
      <c r="N9" s="27"/>
      <c r="O9" s="27"/>
      <c r="P9" s="27"/>
    </row>
    <row r="10" spans="1:16" ht="15.75" x14ac:dyDescent="0.25">
      <c r="A10" s="54"/>
      <c r="B10" s="83">
        <v>2</v>
      </c>
      <c r="C10" s="58" t="s">
        <v>56</v>
      </c>
      <c r="D10" s="52"/>
      <c r="E10" s="59"/>
      <c r="F10" s="30"/>
      <c r="G10" s="143" t="str">
        <f>IF(F10="","Please provide answer to question 2","")</f>
        <v>Please provide answer to question 2</v>
      </c>
      <c r="H10" s="53"/>
      <c r="I10" s="84"/>
      <c r="J10" s="46"/>
      <c r="K10" s="27"/>
      <c r="L10" s="27"/>
      <c r="M10" s="27"/>
      <c r="N10" s="27"/>
      <c r="O10" s="27"/>
      <c r="P10" s="27"/>
    </row>
    <row r="11" spans="1:16" ht="6" customHeight="1" x14ac:dyDescent="0.25">
      <c r="A11" s="54"/>
      <c r="B11" s="83"/>
      <c r="C11" s="56"/>
      <c r="D11" s="52"/>
      <c r="E11" s="52"/>
      <c r="F11" s="57"/>
      <c r="G11" s="143"/>
      <c r="H11" s="53"/>
      <c r="I11" s="84"/>
      <c r="J11" s="46"/>
      <c r="K11" s="27"/>
      <c r="L11" s="27"/>
      <c r="M11" s="27"/>
      <c r="N11" s="27"/>
      <c r="O11" s="27"/>
      <c r="P11" s="27"/>
    </row>
    <row r="12" spans="1:16" ht="15.75" x14ac:dyDescent="0.25">
      <c r="A12" s="54"/>
      <c r="B12" s="83">
        <v>3</v>
      </c>
      <c r="C12" s="56" t="s">
        <v>66</v>
      </c>
      <c r="D12" s="52"/>
      <c r="E12" s="52"/>
      <c r="F12" s="29"/>
      <c r="G12" s="143" t="str">
        <f>IF(F12="","Please provide answer to question 3","")</f>
        <v>Please provide answer to question 3</v>
      </c>
      <c r="H12" s="53"/>
      <c r="I12" s="84"/>
      <c r="J12" s="46"/>
      <c r="K12" s="27"/>
      <c r="L12" s="27"/>
      <c r="M12" s="27"/>
      <c r="N12" s="27"/>
      <c r="O12" s="27"/>
      <c r="P12" s="27"/>
    </row>
    <row r="13" spans="1:16" ht="6" customHeight="1" x14ac:dyDescent="0.25">
      <c r="A13" s="54"/>
      <c r="B13" s="83"/>
      <c r="C13" s="56"/>
      <c r="D13" s="52"/>
      <c r="E13" s="52"/>
      <c r="F13" s="57"/>
      <c r="G13" s="143"/>
      <c r="H13" s="53"/>
      <c r="I13" s="84"/>
      <c r="J13" s="46"/>
      <c r="K13" s="27"/>
      <c r="L13" s="27"/>
      <c r="M13" s="27"/>
      <c r="N13" s="27"/>
      <c r="O13" s="27"/>
      <c r="P13" s="27"/>
    </row>
    <row r="14" spans="1:16" ht="31.5" x14ac:dyDescent="0.25">
      <c r="A14" s="54"/>
      <c r="B14" s="83">
        <v>4</v>
      </c>
      <c r="C14" s="56" t="s">
        <v>63</v>
      </c>
      <c r="D14" s="52"/>
      <c r="E14" s="52"/>
      <c r="F14" s="29"/>
      <c r="G14" s="143" t="str">
        <f>IF(F14="","Please provide answer to question 4","")</f>
        <v>Please provide answer to question 4</v>
      </c>
      <c r="H14" s="53"/>
      <c r="I14" s="84"/>
      <c r="J14" s="46"/>
      <c r="K14" s="27"/>
      <c r="L14" s="27"/>
      <c r="M14" s="27"/>
      <c r="N14" s="27"/>
      <c r="O14" s="27"/>
      <c r="P14" s="27"/>
    </row>
    <row r="15" spans="1:16" ht="6" customHeight="1" x14ac:dyDescent="0.25">
      <c r="A15" s="54"/>
      <c r="B15" s="83"/>
      <c r="C15" s="56"/>
      <c r="D15" s="52"/>
      <c r="E15" s="52"/>
      <c r="F15" s="57"/>
      <c r="G15" s="143"/>
      <c r="H15" s="53"/>
      <c r="I15" s="84"/>
      <c r="J15" s="46"/>
      <c r="K15" s="27"/>
      <c r="L15" s="27"/>
      <c r="M15" s="27"/>
      <c r="N15" s="27"/>
      <c r="O15" s="27"/>
      <c r="P15" s="27"/>
    </row>
    <row r="16" spans="1:16" ht="15.75" x14ac:dyDescent="0.25">
      <c r="A16" s="54"/>
      <c r="B16" s="83">
        <v>5</v>
      </c>
      <c r="C16" s="56" t="s">
        <v>30</v>
      </c>
      <c r="D16" s="52"/>
      <c r="E16" s="52"/>
      <c r="F16" s="29"/>
      <c r="G16" s="143" t="str">
        <f>IF(F16="","Please provide answer to question 5","")</f>
        <v>Please provide answer to question 5</v>
      </c>
      <c r="H16" s="53"/>
      <c r="I16" s="84"/>
      <c r="J16" s="46"/>
      <c r="K16" s="27"/>
      <c r="L16" s="27"/>
      <c r="M16" s="27"/>
      <c r="N16" s="27"/>
      <c r="O16" s="27"/>
      <c r="P16" s="27"/>
    </row>
    <row r="17" spans="1:16" ht="6" customHeight="1" x14ac:dyDescent="0.25">
      <c r="A17" s="54"/>
      <c r="B17" s="83"/>
      <c r="C17" s="56"/>
      <c r="D17" s="60"/>
      <c r="E17" s="60"/>
      <c r="F17" s="61"/>
      <c r="G17" s="143"/>
      <c r="H17" s="53"/>
      <c r="I17" s="84"/>
      <c r="J17" s="46"/>
      <c r="K17" s="27"/>
      <c r="L17" s="27"/>
      <c r="M17" s="27"/>
      <c r="N17" s="27"/>
      <c r="O17" s="27"/>
      <c r="P17" s="27"/>
    </row>
    <row r="18" spans="1:16" ht="15.75" x14ac:dyDescent="0.25">
      <c r="A18" s="54"/>
      <c r="B18" s="83">
        <v>6</v>
      </c>
      <c r="C18" s="58" t="s">
        <v>122</v>
      </c>
      <c r="D18" s="59"/>
      <c r="E18" s="59"/>
      <c r="F18" s="30"/>
      <c r="G18" s="143" t="str">
        <f>IF(F18="","Please provide answer to question 6","")</f>
        <v>Please provide answer to question 6</v>
      </c>
      <c r="H18" s="53"/>
      <c r="I18" s="84"/>
      <c r="J18" s="46"/>
      <c r="K18" s="27"/>
      <c r="L18" s="27"/>
      <c r="M18" s="27"/>
      <c r="N18" s="27"/>
      <c r="O18" s="27"/>
      <c r="P18" s="27"/>
    </row>
    <row r="19" spans="1:16" ht="6" customHeight="1" x14ac:dyDescent="0.25">
      <c r="A19" s="54"/>
      <c r="B19" s="83"/>
      <c r="C19" s="56"/>
      <c r="D19" s="59"/>
      <c r="E19" s="59"/>
      <c r="F19" s="55"/>
      <c r="G19" s="143"/>
      <c r="H19" s="53"/>
      <c r="I19" s="84"/>
      <c r="J19" s="46"/>
      <c r="K19" s="27"/>
      <c r="L19" s="27"/>
      <c r="M19" s="27"/>
      <c r="N19" s="27"/>
      <c r="O19" s="27"/>
      <c r="P19" s="27"/>
    </row>
    <row r="20" spans="1:16" ht="37.5" customHeight="1" x14ac:dyDescent="0.25">
      <c r="A20" s="54"/>
      <c r="B20" s="83">
        <v>7</v>
      </c>
      <c r="C20" s="56" t="s">
        <v>145</v>
      </c>
      <c r="D20" s="59"/>
      <c r="E20" s="59"/>
      <c r="F20" s="30"/>
      <c r="G20" s="143" t="str">
        <f>IF(F20="","Please provide answer to question 7","")</f>
        <v>Please provide answer to question 7</v>
      </c>
      <c r="H20" s="53"/>
      <c r="I20" s="84"/>
      <c r="J20" s="46"/>
      <c r="K20" s="27"/>
      <c r="L20" s="27"/>
      <c r="M20" s="27"/>
      <c r="N20" s="27"/>
      <c r="O20" s="27"/>
      <c r="P20" s="27"/>
    </row>
    <row r="21" spans="1:16" ht="6" customHeight="1" x14ac:dyDescent="0.25">
      <c r="A21" s="54"/>
      <c r="B21" s="83"/>
      <c r="C21" s="56"/>
      <c r="D21" s="59"/>
      <c r="E21" s="59"/>
      <c r="F21" s="55"/>
      <c r="G21" s="143"/>
      <c r="H21" s="53"/>
      <c r="I21" s="84"/>
      <c r="J21" s="46"/>
      <c r="K21" s="27"/>
      <c r="L21" s="27"/>
      <c r="M21" s="27"/>
      <c r="N21" s="27"/>
      <c r="O21" s="27"/>
      <c r="P21" s="27"/>
    </row>
    <row r="22" spans="1:16" ht="31.5" x14ac:dyDescent="0.25">
      <c r="A22" s="54"/>
      <c r="B22" s="83">
        <v>8</v>
      </c>
      <c r="C22" s="56" t="s">
        <v>80</v>
      </c>
      <c r="D22" s="59"/>
      <c r="E22" s="59"/>
      <c r="F22" s="30"/>
      <c r="G22" s="143" t="str">
        <f>IF(F22="","Please provide answer to question 8","")</f>
        <v>Please provide answer to question 8</v>
      </c>
      <c r="H22" s="53"/>
      <c r="I22" s="84"/>
      <c r="J22" s="46"/>
      <c r="K22" s="27"/>
      <c r="L22" s="27"/>
      <c r="M22" s="27"/>
      <c r="N22" s="27"/>
      <c r="O22" s="27"/>
      <c r="P22" s="27"/>
    </row>
    <row r="23" spans="1:16" ht="6" customHeight="1" x14ac:dyDescent="0.25">
      <c r="A23" s="54"/>
      <c r="B23" s="83"/>
      <c r="C23" s="56"/>
      <c r="D23" s="59"/>
      <c r="E23" s="59"/>
      <c r="F23" s="55"/>
      <c r="G23" s="143"/>
      <c r="H23" s="53"/>
      <c r="I23" s="84"/>
      <c r="J23" s="46"/>
      <c r="K23" s="27"/>
      <c r="L23" s="27"/>
      <c r="M23" s="27"/>
      <c r="N23" s="27"/>
      <c r="O23" s="27"/>
      <c r="P23" s="27"/>
    </row>
    <row r="24" spans="1:16" ht="47.25" x14ac:dyDescent="0.25">
      <c r="A24" s="54"/>
      <c r="B24" s="83">
        <v>9</v>
      </c>
      <c r="C24" s="56" t="s">
        <v>71</v>
      </c>
      <c r="D24" s="59"/>
      <c r="E24" s="59"/>
      <c r="F24" s="30"/>
      <c r="G24" s="143" t="str">
        <f>IF(F24="","Please provide answer to question 9","")</f>
        <v>Please provide answer to question 9</v>
      </c>
      <c r="H24" s="53"/>
      <c r="I24" s="84"/>
      <c r="J24" s="46"/>
      <c r="K24" s="27"/>
      <c r="L24" s="27"/>
      <c r="M24" s="27"/>
      <c r="N24" s="27"/>
      <c r="O24" s="27"/>
      <c r="P24" s="27"/>
    </row>
    <row r="25" spans="1:16" ht="6" customHeight="1" x14ac:dyDescent="0.25">
      <c r="A25" s="54"/>
      <c r="B25" s="83"/>
      <c r="C25" s="56"/>
      <c r="D25" s="59"/>
      <c r="E25" s="59"/>
      <c r="F25" s="55"/>
      <c r="G25" s="143"/>
      <c r="H25" s="53"/>
      <c r="I25" s="84"/>
      <c r="J25" s="46"/>
      <c r="K25" s="27"/>
      <c r="L25" s="27"/>
      <c r="M25" s="27"/>
      <c r="N25" s="27"/>
      <c r="O25" s="27"/>
      <c r="P25" s="27"/>
    </row>
    <row r="26" spans="1:16" ht="31.5" x14ac:dyDescent="0.25">
      <c r="A26" s="54"/>
      <c r="B26" s="83">
        <v>10</v>
      </c>
      <c r="C26" s="56" t="s">
        <v>123</v>
      </c>
      <c r="D26" s="59"/>
      <c r="E26" s="59"/>
      <c r="F26" s="30" t="str">
        <f>IF(OR($F$24="Yes",$F$24=""),"","Not applicable")</f>
        <v/>
      </c>
      <c r="G26" s="143" t="str">
        <f>IF(F26="","Please provide answer to question 10","")</f>
        <v>Please provide answer to question 10</v>
      </c>
      <c r="H26" s="53"/>
      <c r="I26" s="84"/>
      <c r="J26" s="46"/>
      <c r="K26" s="27"/>
      <c r="L26" s="27"/>
      <c r="M26" s="27"/>
      <c r="N26" s="27"/>
      <c r="O26" s="27"/>
      <c r="P26" s="27"/>
    </row>
    <row r="27" spans="1:16" ht="6" customHeight="1" x14ac:dyDescent="0.25">
      <c r="A27" s="54"/>
      <c r="B27" s="85"/>
      <c r="C27" s="58"/>
      <c r="D27" s="59"/>
      <c r="E27" s="59"/>
      <c r="F27" s="55"/>
      <c r="G27" s="143"/>
      <c r="H27" s="53"/>
      <c r="I27" s="84"/>
      <c r="J27" s="46"/>
      <c r="K27" s="27"/>
      <c r="L27" s="27"/>
      <c r="M27" s="27"/>
      <c r="N27" s="27"/>
      <c r="O27" s="27"/>
      <c r="P27" s="27"/>
    </row>
    <row r="28" spans="1:16" ht="15.75" x14ac:dyDescent="0.25">
      <c r="A28" s="54"/>
      <c r="B28" s="85">
        <v>11</v>
      </c>
      <c r="C28" s="58" t="s">
        <v>64</v>
      </c>
      <c r="D28" s="59"/>
      <c r="E28" s="59"/>
      <c r="F28" s="30"/>
      <c r="G28" s="143" t="str">
        <f>IF(F28="","Please provide answer to question 11","")</f>
        <v>Please provide answer to question 11</v>
      </c>
      <c r="H28" s="53"/>
      <c r="I28" s="84"/>
      <c r="J28" s="46"/>
      <c r="K28" s="27"/>
      <c r="L28" s="27"/>
      <c r="M28" s="27"/>
      <c r="N28" s="27"/>
      <c r="O28" s="27"/>
      <c r="P28" s="27"/>
    </row>
    <row r="29" spans="1:16" x14ac:dyDescent="0.25">
      <c r="A29" s="47"/>
      <c r="B29" s="86"/>
      <c r="C29" s="87"/>
      <c r="D29" s="87"/>
      <c r="E29" s="87"/>
      <c r="F29" s="87"/>
      <c r="G29" s="145" t="str">
        <f>IF(AND(G8="",G10="",G12="",G14="",G16="",G18="",G20="",G22="",G24="",G26="",G28=""),"","Not all questions complete")</f>
        <v>Not all questions complete</v>
      </c>
      <c r="H29" s="88"/>
      <c r="I29" s="89"/>
      <c r="J29" s="46"/>
      <c r="K29" s="27"/>
      <c r="L29" s="27"/>
      <c r="M29" s="27"/>
      <c r="N29" s="27"/>
      <c r="O29" s="27"/>
      <c r="P29" s="27"/>
    </row>
    <row r="30" spans="1:16" ht="114.75" customHeight="1" x14ac:dyDescent="0.25">
      <c r="A30" s="62"/>
      <c r="B30" s="63"/>
      <c r="C30" s="63"/>
      <c r="D30" s="63"/>
      <c r="E30" s="63"/>
      <c r="F30" s="63"/>
      <c r="G30" s="146"/>
      <c r="H30" s="64"/>
      <c r="I30" s="64"/>
      <c r="J30" s="65"/>
      <c r="K30" s="27"/>
      <c r="L30" s="27"/>
      <c r="M30" s="27"/>
      <c r="N30" s="27"/>
      <c r="O30" s="27"/>
      <c r="P30" s="27"/>
    </row>
    <row r="31" spans="1:16" x14ac:dyDescent="0.25">
      <c r="B31" s="31"/>
      <c r="C31" s="31"/>
      <c r="D31" s="31"/>
      <c r="E31" s="31"/>
      <c r="F31" s="27"/>
      <c r="G31" s="27"/>
      <c r="H31" s="27"/>
      <c r="I31" s="27"/>
      <c r="J31" s="27"/>
      <c r="K31" s="27"/>
      <c r="L31" s="27"/>
      <c r="M31" s="27"/>
      <c r="N31" s="27"/>
      <c r="O31" s="27"/>
      <c r="P31" s="27"/>
    </row>
    <row r="32" spans="1:16" hidden="1" x14ac:dyDescent="0.25">
      <c r="B32" s="31"/>
      <c r="C32" s="31"/>
      <c r="D32" s="31"/>
      <c r="E32" s="31"/>
      <c r="F32" s="27" t="str">
        <f>IF(OR($F$24="Yes",$F$24=""),"","Not applicable")</f>
        <v/>
      </c>
      <c r="G32" s="27"/>
      <c r="H32" s="27"/>
      <c r="I32" s="27"/>
      <c r="J32" s="27"/>
      <c r="K32" s="27"/>
      <c r="L32" s="27"/>
      <c r="M32" s="27"/>
      <c r="N32" s="27"/>
      <c r="O32" s="27"/>
      <c r="P32" s="27"/>
    </row>
    <row r="33" spans="2:16" x14ac:dyDescent="0.25">
      <c r="B33" s="27"/>
      <c r="C33" s="27"/>
      <c r="D33" s="27"/>
      <c r="E33" s="27"/>
      <c r="F33" s="27"/>
      <c r="G33" s="27"/>
      <c r="H33" s="27"/>
      <c r="I33" s="27"/>
      <c r="J33" s="27"/>
      <c r="K33" s="27"/>
      <c r="L33" s="27"/>
      <c r="M33" s="27"/>
      <c r="N33" s="27"/>
      <c r="O33" s="27"/>
      <c r="P33" s="27"/>
    </row>
    <row r="34" spans="2:16" x14ac:dyDescent="0.25">
      <c r="B34" s="27"/>
      <c r="C34" s="27"/>
      <c r="D34" s="27"/>
      <c r="E34" s="27"/>
      <c r="F34" s="27"/>
      <c r="G34" s="27"/>
      <c r="H34" s="27"/>
      <c r="I34" s="27"/>
      <c r="J34" s="27"/>
      <c r="K34" s="27"/>
      <c r="L34" s="27"/>
      <c r="M34" s="27"/>
      <c r="N34" s="27"/>
      <c r="O34" s="27"/>
      <c r="P34" s="27"/>
    </row>
    <row r="35" spans="2:16" x14ac:dyDescent="0.25">
      <c r="B35" s="27"/>
      <c r="C35" s="27"/>
      <c r="D35" s="27"/>
      <c r="E35" s="27"/>
      <c r="F35" s="27"/>
      <c r="G35" s="27"/>
      <c r="H35" s="27"/>
      <c r="I35" s="27"/>
      <c r="J35" s="27"/>
      <c r="K35" s="27"/>
      <c r="L35" s="27"/>
      <c r="M35" s="27"/>
      <c r="N35" s="27"/>
      <c r="O35" s="27"/>
      <c r="P35" s="27"/>
    </row>
    <row r="36" spans="2:16" x14ac:dyDescent="0.25">
      <c r="B36" s="27"/>
      <c r="C36" s="27"/>
      <c r="D36" s="27"/>
      <c r="E36" s="27"/>
      <c r="F36" s="27"/>
      <c r="G36" s="27"/>
      <c r="H36" s="27"/>
      <c r="I36" s="27"/>
      <c r="J36" s="27"/>
      <c r="K36" s="27"/>
      <c r="L36" s="27"/>
      <c r="M36" s="27"/>
      <c r="N36" s="27"/>
      <c r="O36" s="27"/>
      <c r="P36" s="27"/>
    </row>
    <row r="37" spans="2:16" x14ac:dyDescent="0.25">
      <c r="B37" s="27"/>
      <c r="C37" s="27"/>
      <c r="D37" s="27"/>
      <c r="E37" s="27"/>
      <c r="F37" s="27"/>
      <c r="G37" s="27"/>
      <c r="H37" s="27"/>
      <c r="I37" s="27"/>
      <c r="J37" s="27"/>
      <c r="K37" s="27"/>
      <c r="L37" s="27"/>
      <c r="M37" s="27"/>
      <c r="N37" s="27"/>
      <c r="O37" s="27"/>
      <c r="P37" s="27"/>
    </row>
    <row r="38" spans="2:16" x14ac:dyDescent="0.25">
      <c r="B38" s="27"/>
      <c r="C38" s="27"/>
      <c r="D38" s="27"/>
      <c r="E38" s="27"/>
      <c r="F38" s="27"/>
      <c r="G38" s="27"/>
      <c r="H38" s="27"/>
      <c r="I38" s="27"/>
      <c r="J38" s="27"/>
      <c r="K38" s="27"/>
      <c r="L38" s="27"/>
      <c r="M38" s="27"/>
      <c r="N38" s="27"/>
      <c r="O38" s="27"/>
      <c r="P38" s="27"/>
    </row>
    <row r="39" spans="2:16" x14ac:dyDescent="0.25">
      <c r="B39" s="27"/>
      <c r="C39" s="27"/>
      <c r="D39" s="27"/>
      <c r="E39" s="27"/>
      <c r="F39" s="27"/>
      <c r="G39" s="27"/>
      <c r="H39" s="27"/>
      <c r="I39" s="27"/>
      <c r="J39" s="27"/>
      <c r="K39" s="27"/>
      <c r="L39" s="27"/>
      <c r="M39" s="27"/>
      <c r="N39" s="27"/>
      <c r="O39" s="27"/>
      <c r="P39" s="27"/>
    </row>
    <row r="40" spans="2:16" x14ac:dyDescent="0.25">
      <c r="B40" s="27"/>
      <c r="C40" s="27"/>
      <c r="D40" s="27"/>
      <c r="E40" s="27"/>
      <c r="F40" s="27"/>
      <c r="G40" s="27"/>
      <c r="H40" s="27"/>
      <c r="I40" s="27"/>
      <c r="J40" s="27"/>
      <c r="K40" s="27"/>
      <c r="L40" s="27"/>
      <c r="M40" s="27"/>
      <c r="N40" s="27"/>
      <c r="O40" s="27"/>
      <c r="P40" s="27"/>
    </row>
    <row r="41" spans="2:16" x14ac:dyDescent="0.25">
      <c r="B41" s="27"/>
      <c r="C41" s="27"/>
      <c r="D41" s="27"/>
      <c r="E41" s="27"/>
      <c r="F41" s="27"/>
      <c r="G41" s="27"/>
      <c r="H41" s="27"/>
      <c r="I41" s="27"/>
      <c r="J41" s="27"/>
      <c r="K41" s="27"/>
      <c r="L41" s="27"/>
      <c r="M41" s="27"/>
      <c r="N41" s="27"/>
      <c r="O41" s="27"/>
      <c r="P41" s="27"/>
    </row>
  </sheetData>
  <customSheetViews>
    <customSheetView guid="{8A4AFFFD-FD05-48AB-931F-4711C83FCA2B}" scale="80" showGridLines="0">
      <selection activeCell="F12" sqref="F12"/>
      <pageMargins left="0.7" right="0.7" top="0.75" bottom="0.75" header="0.3" footer="0.3"/>
      <pageSetup paperSize="9" orientation="portrait" r:id="rId1"/>
    </customSheetView>
    <customSheetView guid="{4674CF11-C096-4793-ACB7-ECDEC4366366}" scale="80" showGridLines="0" topLeftCell="A4">
      <selection activeCell="A24" sqref="A24:XFD24"/>
      <pageMargins left="0.7" right="0.7" top="0.75" bottom="0.75" header="0.3" footer="0.3"/>
      <pageSetup paperSize="9" orientation="portrait" r:id="rId2"/>
    </customSheetView>
  </customSheetViews>
  <mergeCells count="5">
    <mergeCell ref="C3:C5"/>
    <mergeCell ref="F3:I5"/>
    <mergeCell ref="F6:G6"/>
    <mergeCell ref="B2:C2"/>
    <mergeCell ref="B6:C6"/>
  </mergeCells>
  <pageMargins left="0.7" right="0.7" top="0.75" bottom="0.75" header="0.3" footer="0.3"/>
  <pageSetup paperSize="9"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53" r:id="rId6" name="Button 29">
              <controlPr defaultSize="0" print="0" autoFill="0" autoPict="0" macro="[0]!Rank_Scores_Calc_Page">
                <anchor moveWithCells="1" sizeWithCells="1">
                  <from>
                    <xdr:col>5</xdr:col>
                    <xdr:colOff>95250</xdr:colOff>
                    <xdr:row>29</xdr:row>
                    <xdr:rowOff>266700</xdr:rowOff>
                  </from>
                  <to>
                    <xdr:col>5</xdr:col>
                    <xdr:colOff>2838450</xdr:colOff>
                    <xdr:row>29</xdr:row>
                    <xdr:rowOff>1181100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929" yWindow="196" count="7">
        <x14:dataValidation type="list" allowBlank="1" showInputMessage="1" showErrorMessage="1">
          <x14:formula1>
            <xm:f>'Drop-Down Data - Hide'!$A$3:$A$5</xm:f>
          </x14:formula1>
          <xm:sqref>F8</xm:sqref>
        </x14:dataValidation>
        <x14:dataValidation type="list" allowBlank="1" showInputMessage="1" showErrorMessage="1">
          <x14:formula1>
            <xm:f>'Drop-Down Data - Hide'!$A$7:$A$9</xm:f>
          </x14:formula1>
          <xm:sqref>F28 F12 F10 F24</xm:sqref>
        </x14:dataValidation>
        <x14:dataValidation type="list" allowBlank="1" showInputMessage="1" showErrorMessage="1">
          <x14:formula1>
            <xm:f>'Drop-Down Data - Hide'!$A$20:$A$22</xm:f>
          </x14:formula1>
          <xm:sqref>F20 F22</xm:sqref>
        </x14:dataValidation>
        <x14:dataValidation type="list" allowBlank="1" showInputMessage="1" showErrorMessage="1">
          <x14:formula1>
            <xm:f>'Drop-Down Data - Hide'!$A$11:$A$13</xm:f>
          </x14:formula1>
          <xm:sqref>F16</xm:sqref>
        </x14:dataValidation>
        <x14:dataValidation type="list" allowBlank="1" showInputMessage="1" showErrorMessage="1">
          <x14:formula1>
            <xm:f>'Drop-Down Data - Hide'!$A$15:$A$17</xm:f>
          </x14:formula1>
          <xm:sqref>F18</xm:sqref>
        </x14:dataValidation>
        <x14:dataValidation type="list" allowBlank="1" showInputMessage="1" showErrorMessage="1">
          <x14:formula1>
            <xm:f>'Drop-Down Data - Hide'!$A$25:$A$27</xm:f>
          </x14:formula1>
          <xm:sqref>F14</xm:sqref>
        </x14:dataValidation>
        <x14:dataValidation type="list" allowBlank="1" showInputMessage="1" showErrorMessage="1">
          <x14:formula1>
            <xm:f>'Drop-Down Data - Hide'!$A$20:$A$23</xm:f>
          </x14:formula1>
          <xm:sqref>F26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P16"/>
  <sheetViews>
    <sheetView topLeftCell="N1" zoomScale="90" zoomScaleNormal="90" workbookViewId="0">
      <selection activeCell="P4" sqref="P4:Q4"/>
    </sheetView>
  </sheetViews>
  <sheetFormatPr defaultColWidth="9.140625" defaultRowHeight="15" x14ac:dyDescent="0.25"/>
  <cols>
    <col min="1" max="1" width="4.7109375" hidden="1" customWidth="1"/>
    <col min="2" max="4" width="4" hidden="1" customWidth="1"/>
    <col min="5" max="5" width="4.85546875" hidden="1" customWidth="1"/>
    <col min="6" max="6" width="4" hidden="1" customWidth="1"/>
    <col min="7" max="7" width="5.5703125" hidden="1" customWidth="1"/>
    <col min="8" max="8" width="4.85546875" hidden="1" customWidth="1"/>
    <col min="9" max="9" width="4" hidden="1" customWidth="1"/>
    <col min="10" max="11" width="5" hidden="1" customWidth="1"/>
    <col min="12" max="12" width="5" style="6" hidden="1" customWidth="1"/>
    <col min="13" max="13" width="5.85546875" hidden="1" customWidth="1"/>
    <col min="14" max="14" width="3.7109375" style="6" customWidth="1"/>
    <col min="15" max="15" width="5.28515625" hidden="1" customWidth="1"/>
    <col min="16" max="16" width="28.42578125" customWidth="1"/>
    <col min="17" max="17" width="69.140625" style="6" customWidth="1"/>
    <col min="18" max="18" width="7.5703125" bestFit="1" customWidth="1"/>
    <col min="19" max="19" width="132.140625" style="10" customWidth="1"/>
    <col min="20" max="20" width="3.7109375" style="6" customWidth="1"/>
    <col min="21" max="21" width="147" hidden="1" customWidth="1"/>
    <col min="22" max="22" width="87.42578125" hidden="1" customWidth="1"/>
    <col min="23" max="23" width="85.85546875" hidden="1" customWidth="1"/>
    <col min="24" max="24" width="180.42578125" style="6" hidden="1" customWidth="1"/>
    <col min="25" max="25" width="1.140625" customWidth="1"/>
    <col min="26" max="30" width="9.140625" customWidth="1"/>
  </cols>
  <sheetData>
    <row r="1" spans="1:42" s="6" customFormat="1" ht="60" customHeight="1" x14ac:dyDescent="0.35">
      <c r="N1" s="101"/>
      <c r="O1" s="102"/>
      <c r="P1" s="103"/>
      <c r="Q1" s="102"/>
      <c r="R1" s="102"/>
      <c r="S1" s="104"/>
      <c r="T1" s="105"/>
      <c r="U1" s="35"/>
    </row>
    <row r="2" spans="1:42" s="6" customFormat="1" ht="79.5" customHeight="1" x14ac:dyDescent="0.25">
      <c r="N2" s="106"/>
      <c r="O2" s="107"/>
      <c r="P2" s="138" t="s">
        <v>142</v>
      </c>
      <c r="Q2" s="139"/>
      <c r="R2" s="107"/>
      <c r="S2" s="90" t="s">
        <v>121</v>
      </c>
      <c r="T2" s="108"/>
      <c r="U2" s="35"/>
    </row>
    <row r="3" spans="1:42" s="6" customFormat="1" ht="15.75" x14ac:dyDescent="0.25">
      <c r="N3" s="106"/>
      <c r="O3" s="100"/>
      <c r="P3" s="67"/>
      <c r="Q3" s="68"/>
      <c r="R3" s="69"/>
      <c r="S3" s="70"/>
      <c r="T3" s="108"/>
      <c r="U3" s="35"/>
    </row>
    <row r="4" spans="1:42" ht="28.5" customHeight="1" thickBot="1" x14ac:dyDescent="0.3">
      <c r="A4" s="3"/>
      <c r="B4" s="3" t="s">
        <v>4</v>
      </c>
      <c r="C4" s="3" t="s">
        <v>5</v>
      </c>
      <c r="D4" s="3" t="s">
        <v>6</v>
      </c>
      <c r="E4" s="7" t="s">
        <v>7</v>
      </c>
      <c r="F4" s="7" t="s">
        <v>8</v>
      </c>
      <c r="G4" s="7" t="s">
        <v>9</v>
      </c>
      <c r="H4" s="7" t="s">
        <v>10</v>
      </c>
      <c r="I4" s="7" t="s">
        <v>11</v>
      </c>
      <c r="J4" s="7" t="s">
        <v>12</v>
      </c>
      <c r="K4" s="7" t="s">
        <v>13</v>
      </c>
      <c r="L4" s="7" t="s">
        <v>14</v>
      </c>
      <c r="M4" s="7"/>
      <c r="N4" s="47"/>
      <c r="O4" s="99" t="s">
        <v>114</v>
      </c>
      <c r="P4" s="136" t="s">
        <v>125</v>
      </c>
      <c r="Q4" s="137"/>
      <c r="R4" s="97" t="s">
        <v>1</v>
      </c>
      <c r="S4" s="98" t="s">
        <v>58</v>
      </c>
      <c r="T4" s="108"/>
      <c r="U4" t="s">
        <v>44</v>
      </c>
      <c r="V4" t="s">
        <v>45</v>
      </c>
      <c r="W4" s="6" t="s">
        <v>46</v>
      </c>
      <c r="X4" s="19" t="s">
        <v>47</v>
      </c>
    </row>
    <row r="5" spans="1:42" ht="60" x14ac:dyDescent="0.25">
      <c r="A5" s="3" t="s">
        <v>0</v>
      </c>
      <c r="B5" s="20" t="e">
        <f>INDEX('Background Rankings - Hide'!C4:C6,MATCH(Questionnaire!$F8,'Background Rankings - Hide'!$B4:$B6,0))</f>
        <v>#N/A</v>
      </c>
      <c r="C5" s="20" t="e">
        <f>INDEX('Background Rankings - Hide'!D4:D6,MATCH(Questionnaire!$F8,'Background Rankings - Hide'!$B4:$B6,0))</f>
        <v>#N/A</v>
      </c>
      <c r="D5" s="20" t="e">
        <f>INDEX('Background Rankings - Hide'!E4:E6,MATCH(Questionnaire!$F8,'Background Rankings - Hide'!$B4:$B6,0))</f>
        <v>#N/A</v>
      </c>
      <c r="E5" s="20" t="e">
        <f>INDEX('Background Rankings - Hide'!F4:F6,MATCH(Questionnaire!$F8,'Background Rankings - Hide'!$B4:$B6,0))</f>
        <v>#N/A</v>
      </c>
      <c r="F5" s="20" t="e">
        <f>INDEX('Background Rankings - Hide'!G4:G6,MATCH(Questionnaire!$F8,'Background Rankings - Hide'!$B4:$B6,0))</f>
        <v>#N/A</v>
      </c>
      <c r="G5" s="20" t="e">
        <f>INDEX('Background Rankings - Hide'!H4:H6,MATCH(Questionnaire!$F8,'Background Rankings - Hide'!$B4:$B6,0))</f>
        <v>#N/A</v>
      </c>
      <c r="H5" s="20" t="e">
        <f>INDEX('Background Rankings - Hide'!I4:I6,MATCH(Questionnaire!$F8,'Background Rankings - Hide'!$B4:$B6,0))</f>
        <v>#N/A</v>
      </c>
      <c r="I5" s="20" t="e">
        <f>INDEX('Background Rankings - Hide'!J4:J6,MATCH(Questionnaire!$F8,'Background Rankings - Hide'!$B4:$B6,0))</f>
        <v>#N/A</v>
      </c>
      <c r="J5" s="20" t="e">
        <f>INDEX('Background Rankings - Hide'!K4:K6,MATCH(Questionnaire!$F8,'Background Rankings - Hide'!$B4:$B6,0))</f>
        <v>#N/A</v>
      </c>
      <c r="K5" s="20" t="e">
        <f>INDEX('Background Rankings - Hide'!L4:L6,MATCH(Questionnaire!$F8,'Background Rankings - Hide'!$B4:$B6,0))</f>
        <v>#N/A</v>
      </c>
      <c r="L5" s="20" t="e">
        <f>INDEX('Background Rankings - Hide'!M4:M6,MATCH(Questionnaire!$F8,'Background Rankings - Hide'!$B4:$B6,0))</f>
        <v>#N/A</v>
      </c>
      <c r="M5" s="20"/>
      <c r="N5" s="47"/>
      <c r="O5" s="21" t="s">
        <v>9</v>
      </c>
      <c r="P5" s="91" t="str">
        <f>"
"&amp;INDEX('Background Rankings - Hide'!$C$1:$M$1,MATCH(O5,'Background Rankings - Hide'!$C$2:$M$2,0))&amp;"
"</f>
        <v xml:space="preserve">
Diaries
</v>
      </c>
      <c r="Q5" s="22" t="s">
        <v>82</v>
      </c>
      <c r="R5" s="32" t="e">
        <f>PRODUCT(INDEX($B$5:$M$15,0,MATCH(O5,$B$4:$M$4,0)))*100</f>
        <v>#N/A</v>
      </c>
      <c r="S5" s="94" t="e">
        <f t="shared" ref="S5:S15" si="0">CONCATENATE(IF(U5="","",U5),IF(V5="","",V5),IF(W5="","",W5),IF(X5="","",X5))</f>
        <v>#N/A</v>
      </c>
      <c r="T5" s="46"/>
      <c r="U5" s="7" t="e">
        <f>IF(R5&gt;0,INDEX('Messages - Hide'!$C$3:$M$3,MATCH(O5,'Messages - Hide'!$C$2:$M$2,0)),"")</f>
        <v>#N/A</v>
      </c>
      <c r="V5" s="7" t="e">
        <f>IF(R5&lt;100,IF(R5&gt;0,CONCATENATE(IF(INDEX($B$5:$M$5,MATCH(O5,$B$4:$M$4,0))&lt;1,INDEX('Messages - Hide'!$C$6:$M$6,MATCH(O5,'Messages - Hide'!$C$2:$M$2,0)),""),IF(INDEX($B$6:$M$6,MATCH(O5,$B$4:$M$4,0))&lt;1,INDEX('Messages - Hide'!$C$10:$M$10,MATCH(O5,'Messages - Hide'!$C$2:$M$2,0)),""),IF(INDEX($B$7:$M$7,MATCH(O5,$B$4:$M$4,0))&lt;1,INDEX('Messages - Hide'!$C$14:$M$14,MATCH(O5,'Messages - Hide'!$C$2:$M$2,0)),""),IF(INDEX($B$8:$M$8,MATCH(O5,$B$4:$M$4,0))&lt;1,INDEX('Messages - Hide'!$C$18:$M$18,MATCH(O5,'Messages - Hide'!$C$2:$M$2,0)),""),IF(INDEX($B$9:$M$9,MATCH(O5,$B$4:$M$4,0))&lt;1,INDEX('Messages - Hide'!$C$22:$M$22,MATCH(O5,'Messages - Hide'!$C$2:$M$2,0)),""),IF(INDEX($B$10:$M$10,MATCH(O5,$B$4:$M$4,0))&lt;1,INDEX('Messages - Hide'!$C$26:$M$26,MATCH(O5,'Messages - Hide'!$C$2:$M$2,0)),""),IF(INDEX($B$11:$M$11,MATCH(O5,$B$4:$M$4,0))&lt;1,INDEX('Messages - Hide'!$C$30:$M$30,MATCH(O5,'Messages - Hide'!$C$2:$M$2,0)),""),IF(INDEX($B$12:$M$12,MATCH(O5,$B$4:$M$4,0))&lt;1,INDEX('Messages - Hide'!$C$34:$M$34,MATCH(O5,'Messages - Hide'!$C$2:$M$2,0)),""),IF(INDEX($B$13:$M$13,MATCH(O5,$B$4:$M$4,0))&lt;1,INDEX('Messages - Hide'!$C$38:$M$38,MATCH(O5,'Messages - Hide'!$C$2:$M$2,0)),""),IF(INDEX($B$14:$M$14,MATCH(O5,$B$4:$M$4,0))&lt;1,INDEX('Messages - Hide'!$C$42:$M$42,MATCH(O5,'Messages - Hide'!$C$2:$M$2,0)),""),IF(INDEX($B$15:$M$15,MATCH(O5,$B$4:$M$4,0))&lt;1,INDEX('Messages - Hide'!$C$46:$M$46,MATCH(O5,'Messages - Hide'!$C$2:$M$2,0)),""),""),""),"")</f>
        <v>#N/A</v>
      </c>
      <c r="W5" s="7" t="e">
        <f>IF(R5=0,CONCATENATE(IF(INDEX($B$5:$M$5,MATCH(O5,$B$4:$M$4,0))=0,INDEX('Messages - Hide'!$C$7:$M$7,MATCH(O5,'Messages - Hide'!$C$2:$M$2,0)),""),IF(INDEX($B$6:$M$6,MATCH(O5,$B$4:$M$4,0))=0,INDEX('Messages - Hide'!$C$11:$M$11,MATCH(O5,'Messages - Hide'!$C$2:$M$2,0)),""),IF(INDEX($B$7:$M$7,MATCH(O5,$B$4:$M$4,0))=0,INDEX('Messages - Hide'!$C$15:$M$15,MATCH(O5,'Messages - Hide'!$C$2:$M$2,0)),""),IF(INDEX($B$8:$M$8,MATCH(O5,$B$4:$M$4,0))=0,INDEX('Messages - Hide'!$C$19:$M$19,MATCH(O5,'Messages - Hide'!$C$2:$M$2,0)),""),IF(INDEX($B$9:$M$9,MATCH(O5,$B$4:$M$4,0))=0,INDEX('Messages - Hide'!$C$23:$M$23,MATCH(O5,'Messages - Hide'!$C$2:$M$2,0)),""),IF(INDEX($B$10:$M$10,MATCH(O5,$B$4:$M$4,0))=0,INDEX('Messages - Hide'!$C$27:$M$27,MATCH(O5,'Messages - Hide'!$C$2:$M$2,0)),""),IF(INDEX($B$11:$M$11,MATCH(O5,$B$4:$M$4,0))=0,INDEX('Messages - Hide'!$C$31:$M$31,MATCH(O5,'Messages - Hide'!$C$2:$M$2,0)),""),IF(INDEX($B$12:$M$12,MATCH(O5,$B$4:$M$4,0))=0,INDEX('Messages - Hide'!$C$35:$M$35,MATCH(O5,'Messages - Hide'!$C$2:$M$2,0)),""),IF(INDEX($B$13:$M$13,MATCH(O5,$B$4:$M$4,0))=0,INDEX('Messages - Hide'!$C$39:$M$39,MATCH(O5,'Messages - Hide'!$C$2:$M$2,0)),""),IF(INDEX($B$14:$M$14,MATCH(O5,$B$4:$M$4,0))=0,INDEX('Messages - Hide'!$C$43:$M$43,MATCH(O5,'Messages - Hide'!$C$2:$M$2,0)),""),IF(INDEX($B$15:$M$15,MATCH(O5,$B$4:$M$4,0))=0,INDEX('Messages - Hide'!$C$47:$M$47,MATCH(O5,'Messages - Hide'!$C$2:$M$2,0)),""),""),"")</f>
        <v>#N/A</v>
      </c>
      <c r="X5" s="7" t="e">
        <f>IF(AND(Questionnaire!$F$10="yes",Results!O5&lt;&gt;"M6",R5&gt;=90)," Additional methods may be required to gather information on why FLW is generated, e.g., diaries, qualitative interviews, waste prevention audits (e.g. using site visits) or other methods.","")</f>
        <v>#N/A</v>
      </c>
      <c r="Y5" s="7" t="s">
        <v>43</v>
      </c>
    </row>
    <row r="6" spans="1:42" ht="60" x14ac:dyDescent="0.25">
      <c r="A6" s="3" t="s">
        <v>21</v>
      </c>
      <c r="B6" s="20" t="e">
        <f>INDEX('Background Rankings - Hide'!C9:C11,MATCH(Questionnaire!$F10,'Background Rankings - Hide'!$B9:$B11,0))</f>
        <v>#N/A</v>
      </c>
      <c r="C6" s="20" t="e">
        <f>INDEX('Background Rankings - Hide'!D9:D11,MATCH(Questionnaire!$F10,'Background Rankings - Hide'!$B9:$B11,0))</f>
        <v>#N/A</v>
      </c>
      <c r="D6" s="20" t="e">
        <f>INDEX('Background Rankings - Hide'!E9:E11,MATCH(Questionnaire!$F10,'Background Rankings - Hide'!$B9:$B11,0))</f>
        <v>#N/A</v>
      </c>
      <c r="E6" s="20" t="e">
        <f>INDEX('Background Rankings - Hide'!F9:F11,MATCH(Questionnaire!$F10,'Background Rankings - Hide'!$B9:$B11,0))</f>
        <v>#N/A</v>
      </c>
      <c r="F6" s="20" t="e">
        <f>INDEX('Background Rankings - Hide'!G9:G11,MATCH(Questionnaire!$F10,'Background Rankings - Hide'!$B9:$B11,0))</f>
        <v>#N/A</v>
      </c>
      <c r="G6" s="20" t="e">
        <f>INDEX('Background Rankings - Hide'!H9:H11,MATCH(Questionnaire!$F10,'Background Rankings - Hide'!$B9:$B11,0))</f>
        <v>#N/A</v>
      </c>
      <c r="H6" s="20" t="e">
        <f>INDEX('Background Rankings - Hide'!I9:I11,MATCH(Questionnaire!$F10,'Background Rankings - Hide'!$B9:$B11,0))</f>
        <v>#N/A</v>
      </c>
      <c r="I6" s="20" t="e">
        <f>INDEX('Background Rankings - Hide'!J9:J11,MATCH(Questionnaire!$F10,'Background Rankings - Hide'!$B9:$B11,0))</f>
        <v>#N/A</v>
      </c>
      <c r="J6" s="20" t="e">
        <f>INDEX('Background Rankings - Hide'!K9:K11,MATCH(Questionnaire!$F10,'Background Rankings - Hide'!$B9:$B11,0))</f>
        <v>#N/A</v>
      </c>
      <c r="K6" s="20" t="e">
        <f>INDEX('Background Rankings - Hide'!L9:L11,MATCH(Questionnaire!$F10,'Background Rankings - Hide'!$B9:$B11,0))</f>
        <v>#N/A</v>
      </c>
      <c r="L6" s="20" t="e">
        <f>INDEX('Background Rankings - Hide'!M9:M11,MATCH(Questionnaire!$F10,'Background Rankings - Hide'!$B9:$B11,0))</f>
        <v>#N/A</v>
      </c>
      <c r="M6" s="20"/>
      <c r="N6" s="47"/>
      <c r="O6" s="23" t="s">
        <v>11</v>
      </c>
      <c r="P6" s="92" t="str">
        <f>"
"&amp;INDEX('Background Rankings - Hide'!$C$1:$M$1,MATCH(O6,'Background Rankings - Hide'!$C$2:$M$2,0))&amp;"
"</f>
        <v xml:space="preserve">
Mass balance
</v>
      </c>
      <c r="Q6" s="24" t="s">
        <v>88</v>
      </c>
      <c r="R6" s="33" t="e">
        <f>PRODUCT(INDEX($B$5:$M$15,0,MATCH(O6,$B$4:$M$4,0)))*100</f>
        <v>#N/A</v>
      </c>
      <c r="S6" s="95" t="e">
        <f t="shared" si="0"/>
        <v>#N/A</v>
      </c>
      <c r="T6" s="46"/>
      <c r="U6" s="7" t="e">
        <f>IF(R6&gt;0,INDEX('Messages - Hide'!$C$3:$M$3,MATCH(O6,'Messages - Hide'!$C$2:$M$2,0)),"")</f>
        <v>#N/A</v>
      </c>
      <c r="V6" s="7" t="e">
        <f>IF(R6&lt;100,IF(R6&gt;0,CONCATENATE(IF(INDEX($B$5:$M$5,MATCH(O6,$B$4:$M$4,0))&lt;1,INDEX('Messages - Hide'!$C$6:$M$6,MATCH(O6,'Messages - Hide'!$C$2:$M$2,0)),""),IF(INDEX($B$6:$M$6,MATCH(O6,$B$4:$M$4,0))&lt;1,INDEX('Messages - Hide'!$C$10:$M$10,MATCH(O6,'Messages - Hide'!$C$2:$M$2,0)),""),IF(INDEX($B$7:$M$7,MATCH(O6,$B$4:$M$4,0))&lt;1,INDEX('Messages - Hide'!$C$14:$M$14,MATCH(O6,'Messages - Hide'!$C$2:$M$2,0)),""),IF(INDEX($B$8:$M$8,MATCH(O6,$B$4:$M$4,0))&lt;1,INDEX('Messages - Hide'!$C$18:$M$18,MATCH(O6,'Messages - Hide'!$C$2:$M$2,0)),""),IF(INDEX($B$9:$M$9,MATCH(O6,$B$4:$M$4,0))&lt;1,INDEX('Messages - Hide'!$C$22:$M$22,MATCH(O6,'Messages - Hide'!$C$2:$M$2,0)),""),IF(INDEX($B$10:$M$10,MATCH(O6,$B$4:$M$4,0))&lt;1,INDEX('Messages - Hide'!$C$26:$M$26,MATCH(O6,'Messages - Hide'!$C$2:$M$2,0)),""),IF(INDEX($B$11:$M$11,MATCH(O6,$B$4:$M$4,0))&lt;1,INDEX('Messages - Hide'!$C$30:$M$30,MATCH(O6,'Messages - Hide'!$C$2:$M$2,0)),""),IF(INDEX($B$12:$M$12,MATCH(O6,$B$4:$M$4,0))&lt;1,INDEX('Messages - Hide'!$C$34:$M$34,MATCH(O6,'Messages - Hide'!$C$2:$M$2,0)),""),IF(INDEX($B$13:$M$13,MATCH(O6,$B$4:$M$4,0))&lt;1,INDEX('Messages - Hide'!$C$38:$M$38,MATCH(O6,'Messages - Hide'!$C$2:$M$2,0)),""),IF(INDEX($B$14:$M$14,MATCH(O6,$B$4:$M$4,0))&lt;1,INDEX('Messages - Hide'!$C$42:$M$42,MATCH(O6,'Messages - Hide'!$C$2:$M$2,0)),""),IF(INDEX($B$15:$M$15,MATCH(O6,$B$4:$M$4,0))&lt;1,INDEX('Messages - Hide'!$C$46:$M$46,MATCH(O6,'Messages - Hide'!$C$2:$M$2,0)),""),""),""),"")</f>
        <v>#N/A</v>
      </c>
      <c r="W6" s="7" t="e">
        <f>IF(R6=0,CONCATENATE(IF(INDEX($B$5:$M$5,MATCH(O6,$B$4:$M$4,0))=0,INDEX('Messages - Hide'!$C$7:$M$7,MATCH(O6,'Messages - Hide'!$C$2:$M$2,0)),""),IF(INDEX($B$6:$M$6,MATCH(O6,$B$4:$M$4,0))=0,INDEX('Messages - Hide'!$C$11:$M$11,MATCH(O6,'Messages - Hide'!$C$2:$M$2,0)),""),IF(INDEX($B$7:$M$7,MATCH(O6,$B$4:$M$4,0))=0,INDEX('Messages - Hide'!$C$15:$M$15,MATCH(O6,'Messages - Hide'!$C$2:$M$2,0)),""),IF(INDEX($B$8:$M$8,MATCH(O6,$B$4:$M$4,0))=0,INDEX('Messages - Hide'!$C$19:$M$19,MATCH(O6,'Messages - Hide'!$C$2:$M$2,0)),""),IF(INDEX($B$9:$M$9,MATCH(O6,$B$4:$M$4,0))=0,INDEX('Messages - Hide'!$C$23:$M$23,MATCH(O6,'Messages - Hide'!$C$2:$M$2,0)),""),IF(INDEX($B$10:$M$10,MATCH(O6,$B$4:$M$4,0))=0,INDEX('Messages - Hide'!$C$27:$M$27,MATCH(O6,'Messages - Hide'!$C$2:$M$2,0)),""),IF(INDEX($B$11:$M$11,MATCH(O6,$B$4:$M$4,0))=0,INDEX('Messages - Hide'!$C$31:$M$31,MATCH(O6,'Messages - Hide'!$C$2:$M$2,0)),""),IF(INDEX($B$12:$M$12,MATCH(O6,$B$4:$M$4,0))=0,INDEX('Messages - Hide'!$C$35:$M$35,MATCH(O6,'Messages - Hide'!$C$2:$M$2,0)),""),IF(INDEX($B$13:$M$13,MATCH(O6,$B$4:$M$4,0))=0,INDEX('Messages - Hide'!$C$39:$M$39,MATCH(O6,'Messages - Hide'!$C$2:$M$2,0)),""),IF(INDEX($B$14:$M$14,MATCH(O6,$B$4:$M$4,0))=0,INDEX('Messages - Hide'!$C$43:$M$43,MATCH(O6,'Messages - Hide'!$C$2:$M$2,0)),""),IF(INDEX($B$15:$M$15,MATCH(O6,$B$4:$M$4,0))=0,INDEX('Messages - Hide'!$C$47:$M$47,MATCH(O6,'Messages - Hide'!$C$2:$M$2,0)),""),""),"")</f>
        <v>#N/A</v>
      </c>
      <c r="X6" s="7" t="e">
        <f>IF(AND(Questionnaire!$F$10="yes",Results!O6&lt;&gt;"M6",R6&gt;=90)," Additional methods may be required to gather information on why FLW is generated, e.g., diaries, qualitative interviews, waste prevention audits (e.g. using site visits) or other methods.","")</f>
        <v>#N/A</v>
      </c>
      <c r="Y6" s="7" t="s">
        <v>43</v>
      </c>
    </row>
    <row r="7" spans="1:42" ht="47.25" x14ac:dyDescent="0.25">
      <c r="A7" s="7" t="s">
        <v>22</v>
      </c>
      <c r="B7" s="20" t="e">
        <f>INDEX('Background Rankings - Hide'!C14:C16,MATCH(Questionnaire!$F12,'Background Rankings - Hide'!$B14:$B16,0))</f>
        <v>#N/A</v>
      </c>
      <c r="C7" s="20" t="e">
        <f>INDEX('Background Rankings - Hide'!D14:D16,MATCH(Questionnaire!$F12,'Background Rankings - Hide'!$B14:$B16,0))</f>
        <v>#N/A</v>
      </c>
      <c r="D7" s="20" t="e">
        <f>INDEX('Background Rankings - Hide'!E14:E16,MATCH(Questionnaire!$F12,'Background Rankings - Hide'!$B14:$B16,0))</f>
        <v>#N/A</v>
      </c>
      <c r="E7" s="20" t="e">
        <f>INDEX('Background Rankings - Hide'!F14:F16,MATCH(Questionnaire!$F12,'Background Rankings - Hide'!$B14:$B16,0))</f>
        <v>#N/A</v>
      </c>
      <c r="F7" s="20" t="e">
        <f>INDEX('Background Rankings - Hide'!G14:G16,MATCH(Questionnaire!$F12,'Background Rankings - Hide'!$B14:$B16,0))</f>
        <v>#N/A</v>
      </c>
      <c r="G7" s="20" t="e">
        <f>INDEX('Background Rankings - Hide'!H14:H16,MATCH(Questionnaire!$F12,'Background Rankings - Hide'!$B14:$B16,0))</f>
        <v>#N/A</v>
      </c>
      <c r="H7" s="20" t="e">
        <f>INDEX('Background Rankings - Hide'!I14:I16,MATCH(Questionnaire!$F12,'Background Rankings - Hide'!$B14:$B16,0))</f>
        <v>#N/A</v>
      </c>
      <c r="I7" s="20" t="e">
        <f>INDEX('Background Rankings - Hide'!J14:J16,MATCH(Questionnaire!$F12,'Background Rankings - Hide'!$B14:$B16,0))</f>
        <v>#N/A</v>
      </c>
      <c r="J7" s="20" t="e">
        <f>INDEX('Background Rankings - Hide'!K14:K16,MATCH(Questionnaire!$F12,'Background Rankings - Hide'!$B14:$B16,0))</f>
        <v>#N/A</v>
      </c>
      <c r="K7" s="20" t="e">
        <f>INDEX('Background Rankings - Hide'!L14:L16,MATCH(Questionnaire!$F12,'Background Rankings - Hide'!$B14:$B16,0))</f>
        <v>#N/A</v>
      </c>
      <c r="L7" s="20" t="e">
        <f>INDEX('Background Rankings - Hide'!M14:M16,MATCH(Questionnaire!$F12,'Background Rankings - Hide'!$B14:$B16,0))</f>
        <v>#N/A</v>
      </c>
      <c r="M7" s="20"/>
      <c r="N7" s="47"/>
      <c r="O7" s="23" t="s">
        <v>10</v>
      </c>
      <c r="P7" s="92" t="str">
        <f>"
"&amp;INDEX('Background Rankings - Hide'!$C$1:$M$1,MATCH(O7,'Background Rankings - Hide'!$C$2:$M$2,0))&amp;"
"</f>
        <v xml:space="preserve">
Surveys
</v>
      </c>
      <c r="Q7" s="24" t="s">
        <v>87</v>
      </c>
      <c r="R7" s="33" t="e">
        <f>PRODUCT(INDEX($B$5:$M$15,0,MATCH(O7,$B$4:$M$4,0)))*100</f>
        <v>#N/A</v>
      </c>
      <c r="S7" s="95" t="e">
        <f t="shared" si="0"/>
        <v>#N/A</v>
      </c>
      <c r="T7" s="46"/>
      <c r="U7" s="7" t="e">
        <f>IF(R7&gt;0,INDEX('Messages - Hide'!$C$3:$M$3,MATCH(O7,'Messages - Hide'!$C$2:$M$2,0)),"")</f>
        <v>#N/A</v>
      </c>
      <c r="V7" s="7" t="e">
        <f>IF(R7&lt;100,IF(R7&gt;0,CONCATENATE(IF(INDEX($B$5:$M$5,MATCH(O7,$B$4:$M$4,0))&lt;1,INDEX('Messages - Hide'!$C$6:$M$6,MATCH(O7,'Messages - Hide'!$C$2:$M$2,0)),""),IF(INDEX($B$6:$M$6,MATCH(O7,$B$4:$M$4,0))&lt;1,INDEX('Messages - Hide'!$C$10:$M$10,MATCH(O7,'Messages - Hide'!$C$2:$M$2,0)),""),IF(INDEX($B$7:$M$7,MATCH(O7,$B$4:$M$4,0))&lt;1,INDEX('Messages - Hide'!$C$14:$M$14,MATCH(O7,'Messages - Hide'!$C$2:$M$2,0)),""),IF(INDEX($B$8:$M$8,MATCH(O7,$B$4:$M$4,0))&lt;1,INDEX('Messages - Hide'!$C$18:$M$18,MATCH(O7,'Messages - Hide'!$C$2:$M$2,0)),""),IF(INDEX($B$9:$M$9,MATCH(O7,$B$4:$M$4,0))&lt;1,INDEX('Messages - Hide'!$C$22:$M$22,MATCH(O7,'Messages - Hide'!$C$2:$M$2,0)),""),IF(INDEX($B$10:$M$10,MATCH(O7,$B$4:$M$4,0))&lt;1,INDEX('Messages - Hide'!$C$26:$M$26,MATCH(O7,'Messages - Hide'!$C$2:$M$2,0)),""),IF(INDEX($B$11:$M$11,MATCH(O7,$B$4:$M$4,0))&lt;1,INDEX('Messages - Hide'!$C$30:$M$30,MATCH(O7,'Messages - Hide'!$C$2:$M$2,0)),""),IF(INDEX($B$12:$M$12,MATCH(O7,$B$4:$M$4,0))&lt;1,INDEX('Messages - Hide'!$C$34:$M$34,MATCH(O7,'Messages - Hide'!$C$2:$M$2,0)),""),IF(INDEX($B$13:$M$13,MATCH(O7,$B$4:$M$4,0))&lt;1,INDEX('Messages - Hide'!$C$38:$M$38,MATCH(O7,'Messages - Hide'!$C$2:$M$2,0)),""),IF(INDEX($B$14:$M$14,MATCH(O7,$B$4:$M$4,0))&lt;1,INDEX('Messages - Hide'!$C$42:$M$42,MATCH(O7,'Messages - Hide'!$C$2:$M$2,0)),""),IF(INDEX($B$15:$M$15,MATCH(O7,$B$4:$M$4,0))&lt;1,INDEX('Messages - Hide'!$C$46:$M$46,MATCH(O7,'Messages - Hide'!$C$2:$M$2,0)),""),""),""),"")</f>
        <v>#N/A</v>
      </c>
      <c r="W7" s="7" t="e">
        <f>IF(R7=0,CONCATENATE(IF(INDEX($B$5:$M$5,MATCH(O7,$B$4:$M$4,0))=0,INDEX('Messages - Hide'!$C$7:$M$7,MATCH(O7,'Messages - Hide'!$C$2:$M$2,0)),""),IF(INDEX($B$6:$M$6,MATCH(O7,$B$4:$M$4,0))=0,INDEX('Messages - Hide'!$C$11:$M$11,MATCH(O7,'Messages - Hide'!$C$2:$M$2,0)),""),IF(INDEX($B$7:$M$7,MATCH(O7,$B$4:$M$4,0))=0,INDEX('Messages - Hide'!$C$15:$M$15,MATCH(O7,'Messages - Hide'!$C$2:$M$2,0)),""),IF(INDEX($B$8:$M$8,MATCH(O7,$B$4:$M$4,0))=0,INDEX('Messages - Hide'!$C$19:$M$19,MATCH(O7,'Messages - Hide'!$C$2:$M$2,0)),""),IF(INDEX($B$9:$M$9,MATCH(O7,$B$4:$M$4,0))=0,INDEX('Messages - Hide'!$C$23:$M$23,MATCH(O7,'Messages - Hide'!$C$2:$M$2,0)),""),IF(INDEX($B$10:$M$10,MATCH(O7,$B$4:$M$4,0))=0,INDEX('Messages - Hide'!$C$27:$M$27,MATCH(O7,'Messages - Hide'!$C$2:$M$2,0)),""),IF(INDEX($B$11:$M$11,MATCH(O7,$B$4:$M$4,0))=0,INDEX('Messages - Hide'!$C$31:$M$31,MATCH(O7,'Messages - Hide'!$C$2:$M$2,0)),""),IF(INDEX($B$12:$M$12,MATCH(O7,$B$4:$M$4,0))=0,INDEX('Messages - Hide'!$C$35:$M$35,MATCH(O7,'Messages - Hide'!$C$2:$M$2,0)),""),IF(INDEX($B$13:$M$13,MATCH(O7,$B$4:$M$4,0))=0,INDEX('Messages - Hide'!$C$39:$M$39,MATCH(O7,'Messages - Hide'!$C$2:$M$2,0)),""),IF(INDEX($B$14:$M$14,MATCH(O7,$B$4:$M$4,0))=0,INDEX('Messages - Hide'!$C$43:$M$43,MATCH(O7,'Messages - Hide'!$C$2:$M$2,0)),""),IF(INDEX($B$15:$M$15,MATCH(O7,$B$4:$M$4,0))=0,INDEX('Messages - Hide'!$C$47:$M$47,MATCH(O7,'Messages - Hide'!$C$2:$M$2,0)),""),""),"")</f>
        <v>#N/A</v>
      </c>
      <c r="X7" s="7" t="e">
        <f>IF(AND(Questionnaire!$F$10="yes",Results!O7&lt;&gt;"M6",R7&gt;=90)," Additional methods may be required to gather information on why FLW is generated, e.g., diaries, qualitative interviews, waste prevention audits (e.g. using site visits) or other methods.","")</f>
        <v>#N/A</v>
      </c>
      <c r="Y7" s="7" t="s">
        <v>43</v>
      </c>
    </row>
    <row r="8" spans="1:42" ht="60" x14ac:dyDescent="0.25">
      <c r="A8" s="7" t="s">
        <v>23</v>
      </c>
      <c r="B8" s="20" t="e">
        <f>INDEX('Background Rankings - Hide'!C19:C21,MATCH(Questionnaire!$F14,'Background Rankings - Hide'!$B19:$B21,0))</f>
        <v>#N/A</v>
      </c>
      <c r="C8" s="20" t="e">
        <f>INDEX('Background Rankings - Hide'!D19:D21,MATCH(Questionnaire!$F14,'Background Rankings - Hide'!$B19:$B21,0))</f>
        <v>#N/A</v>
      </c>
      <c r="D8" s="20" t="e">
        <f>INDEX('Background Rankings - Hide'!E19:E21,MATCH(Questionnaire!$F14,'Background Rankings - Hide'!$B19:$B21,0))</f>
        <v>#N/A</v>
      </c>
      <c r="E8" s="20" t="e">
        <f>INDEX('Background Rankings - Hide'!F19:F21,MATCH(Questionnaire!$F14,'Background Rankings - Hide'!$B19:$B21,0))</f>
        <v>#N/A</v>
      </c>
      <c r="F8" s="20" t="e">
        <f>INDEX('Background Rankings - Hide'!G19:G21,MATCH(Questionnaire!$F14,'Background Rankings - Hide'!$B19:$B21,0))</f>
        <v>#N/A</v>
      </c>
      <c r="G8" s="20" t="e">
        <f>INDEX('Background Rankings - Hide'!H19:H21,MATCH(Questionnaire!$F14,'Background Rankings - Hide'!$B19:$B21,0))</f>
        <v>#N/A</v>
      </c>
      <c r="H8" s="20" t="e">
        <f>INDEX('Background Rankings - Hide'!I19:I21,MATCH(Questionnaire!$F14,'Background Rankings - Hide'!$B19:$B21,0))</f>
        <v>#N/A</v>
      </c>
      <c r="I8" s="20" t="e">
        <f>INDEX('Background Rankings - Hide'!J19:J21,MATCH(Questionnaire!$F14,'Background Rankings - Hide'!$B19:$B21,0))</f>
        <v>#N/A</v>
      </c>
      <c r="J8" s="20" t="e">
        <f>INDEX('Background Rankings - Hide'!K19:K21,MATCH(Questionnaire!$F14,'Background Rankings - Hide'!$B19:$B21,0))</f>
        <v>#N/A</v>
      </c>
      <c r="K8" s="20" t="e">
        <f>INDEX('Background Rankings - Hide'!L19:L21,MATCH(Questionnaire!$F14,'Background Rankings - Hide'!$B19:$B21,0))</f>
        <v>#N/A</v>
      </c>
      <c r="L8" s="20" t="e">
        <f>INDEX('Background Rankings - Hide'!M19:M21,MATCH(Questionnaire!$F14,'Background Rankings - Hide'!$B19:$B21,0))</f>
        <v>#N/A</v>
      </c>
      <c r="M8" s="20"/>
      <c r="N8" s="47"/>
      <c r="O8" s="23" t="s">
        <v>13</v>
      </c>
      <c r="P8" s="92" t="str">
        <f>"
"&amp;INDEX('Background Rankings - Hide'!$C$1:$M$1,MATCH(O8,'Background Rankings - Hide'!$C$2:$M$2,0))&amp;"
"</f>
        <v xml:space="preserve">
Proxy data
</v>
      </c>
      <c r="Q8" s="24" t="s">
        <v>91</v>
      </c>
      <c r="R8" s="33" t="e">
        <f>PRODUCT(INDEX($B$5:$M$15,0,MATCH(O8,$B$4:$M$4,0)))*100</f>
        <v>#N/A</v>
      </c>
      <c r="S8" s="95" t="e">
        <f t="shared" si="0"/>
        <v>#N/A</v>
      </c>
      <c r="T8" s="46"/>
      <c r="U8" s="7" t="e">
        <f>IF(R8&gt;0,INDEX('Messages - Hide'!$C$3:$M$3,MATCH(O8,'Messages - Hide'!$C$2:$M$2,0)),"")</f>
        <v>#N/A</v>
      </c>
      <c r="V8" s="7" t="e">
        <f>IF(R8&lt;100,IF(R8&gt;0,CONCATENATE(IF(INDEX($B$5:$M$5,MATCH(O8,$B$4:$M$4,0))&lt;1,INDEX('Messages - Hide'!$C$6:$M$6,MATCH(O8,'Messages - Hide'!$C$2:$M$2,0)),""),IF(INDEX($B$6:$M$6,MATCH(O8,$B$4:$M$4,0))&lt;1,INDEX('Messages - Hide'!$C$10:$M$10,MATCH(O8,'Messages - Hide'!$C$2:$M$2,0)),""),IF(INDEX($B$7:$M$7,MATCH(O8,$B$4:$M$4,0))&lt;1,INDEX('Messages - Hide'!$C$14:$M$14,MATCH(O8,'Messages - Hide'!$C$2:$M$2,0)),""),IF(INDEX($B$8:$M$8,MATCH(O8,$B$4:$M$4,0))&lt;1,INDEX('Messages - Hide'!$C$18:$M$18,MATCH(O8,'Messages - Hide'!$C$2:$M$2,0)),""),IF(INDEX($B$9:$M$9,MATCH(O8,$B$4:$M$4,0))&lt;1,INDEX('Messages - Hide'!$C$22:$M$22,MATCH(O8,'Messages - Hide'!$C$2:$M$2,0)),""),IF(INDEX($B$10:$M$10,MATCH(O8,$B$4:$M$4,0))&lt;1,INDEX('Messages - Hide'!$C$26:$M$26,MATCH(O8,'Messages - Hide'!$C$2:$M$2,0)),""),IF(INDEX($B$11:$M$11,MATCH(O8,$B$4:$M$4,0))&lt;1,INDEX('Messages - Hide'!$C$30:$M$30,MATCH(O8,'Messages - Hide'!$C$2:$M$2,0)),""),IF(INDEX($B$12:$M$12,MATCH(O8,$B$4:$M$4,0))&lt;1,INDEX('Messages - Hide'!$C$34:$M$34,MATCH(O8,'Messages - Hide'!$C$2:$M$2,0)),""),IF(INDEX($B$13:$M$13,MATCH(O8,$B$4:$M$4,0))&lt;1,INDEX('Messages - Hide'!$C$38:$M$38,MATCH(O8,'Messages - Hide'!$C$2:$M$2,0)),""),IF(INDEX($B$14:$M$14,MATCH(O8,$B$4:$M$4,0))&lt;1,INDEX('Messages - Hide'!$C$42:$M$42,MATCH(O8,'Messages - Hide'!$C$2:$M$2,0)),""),IF(INDEX($B$15:$M$15,MATCH(O8,$B$4:$M$4,0))&lt;1,INDEX('Messages - Hide'!$C$46:$M$46,MATCH(O8,'Messages - Hide'!$C$2:$M$2,0)),""),""),""),"")</f>
        <v>#N/A</v>
      </c>
      <c r="W8" s="7" t="e">
        <f>IF(R8=0,CONCATENATE(IF(INDEX($B$5:$M$5,MATCH(O8,$B$4:$M$4,0))=0,INDEX('Messages - Hide'!$C$7:$M$7,MATCH(O8,'Messages - Hide'!$C$2:$M$2,0)),""),IF(INDEX($B$6:$M$6,MATCH(O8,$B$4:$M$4,0))=0,INDEX('Messages - Hide'!$C$11:$M$11,MATCH(O8,'Messages - Hide'!$C$2:$M$2,0)),""),IF(INDEX($B$7:$M$7,MATCH(O8,$B$4:$M$4,0))=0,INDEX('Messages - Hide'!$C$15:$M$15,MATCH(O8,'Messages - Hide'!$C$2:$M$2,0)),""),IF(INDEX($B$8:$M$8,MATCH(O8,$B$4:$M$4,0))=0,INDEX('Messages - Hide'!$C$19:$M$19,MATCH(O8,'Messages - Hide'!$C$2:$M$2,0)),""),IF(INDEX($B$9:$M$9,MATCH(O8,$B$4:$M$4,0))=0,INDEX('Messages - Hide'!$C$23:$M$23,MATCH(O8,'Messages - Hide'!$C$2:$M$2,0)),""),IF(INDEX($B$10:$M$10,MATCH(O8,$B$4:$M$4,0))=0,INDEX('Messages - Hide'!$C$27:$M$27,MATCH(O8,'Messages - Hide'!$C$2:$M$2,0)),""),IF(INDEX($B$11:$M$11,MATCH(O8,$B$4:$M$4,0))=0,INDEX('Messages - Hide'!$C$31:$M$31,MATCH(O8,'Messages - Hide'!$C$2:$M$2,0)),""),IF(INDEX($B$12:$M$12,MATCH(O8,$B$4:$M$4,0))=0,INDEX('Messages - Hide'!$C$35:$M$35,MATCH(O8,'Messages - Hide'!$C$2:$M$2,0)),""),IF(INDEX($B$13:$M$13,MATCH(O8,$B$4:$M$4,0))=0,INDEX('Messages - Hide'!$C$39:$M$39,MATCH(O8,'Messages - Hide'!$C$2:$M$2,0)),""),IF(INDEX($B$14:$M$14,MATCH(O8,$B$4:$M$4,0))=0,INDEX('Messages - Hide'!$C$43:$M$43,MATCH(O8,'Messages - Hide'!$C$2:$M$2,0)),""),IF(INDEX($B$15:$M$15,MATCH(O8,$B$4:$M$4,0))=0,INDEX('Messages - Hide'!$C$47:$M$47,MATCH(O8,'Messages - Hide'!$C$2:$M$2,0)),""),""),"")</f>
        <v>#N/A</v>
      </c>
      <c r="X8" s="7" t="e">
        <f>IF(AND(Questionnaire!$F$10="yes",Results!O8&lt;&gt;"M6",R8&gt;=90)," Additional methods may be required to gather information on why FLW is generated, e.g., diaries, qualitative interviews, waste prevention audits (e.g. using site visits) or other methods.","")</f>
        <v>#N/A</v>
      </c>
      <c r="Y8" s="7" t="s">
        <v>43</v>
      </c>
    </row>
    <row r="9" spans="1:42" ht="47.25" x14ac:dyDescent="0.25">
      <c r="A9" s="7" t="s">
        <v>24</v>
      </c>
      <c r="B9" s="20" t="e">
        <f>INDEX('Background Rankings - Hide'!C24:C26,MATCH(Questionnaire!$F16,'Background Rankings - Hide'!$B24:$B26,0))</f>
        <v>#N/A</v>
      </c>
      <c r="C9" s="20" t="e">
        <f>INDEX('Background Rankings - Hide'!D24:D26,MATCH(Questionnaire!$F16,'Background Rankings - Hide'!$B24:$B26,0))</f>
        <v>#N/A</v>
      </c>
      <c r="D9" s="20" t="e">
        <f>INDEX('Background Rankings - Hide'!E24:E26,MATCH(Questionnaire!$F16,'Background Rankings - Hide'!$B24:$B26,0))</f>
        <v>#N/A</v>
      </c>
      <c r="E9" s="20" t="e">
        <f>INDEX('Background Rankings - Hide'!F24:F26,MATCH(Questionnaire!$F16,'Background Rankings - Hide'!$B24:$B26,0))</f>
        <v>#N/A</v>
      </c>
      <c r="F9" s="20" t="e">
        <f>INDEX('Background Rankings - Hide'!G24:G26,MATCH(Questionnaire!$F16,'Background Rankings - Hide'!$B24:$B26,0))</f>
        <v>#N/A</v>
      </c>
      <c r="G9" s="20" t="e">
        <f>INDEX('Background Rankings - Hide'!H24:H26,MATCH(Questionnaire!$F16,'Background Rankings - Hide'!$B24:$B26,0))</f>
        <v>#N/A</v>
      </c>
      <c r="H9" s="20" t="e">
        <f>INDEX('Background Rankings - Hide'!I24:I26,MATCH(Questionnaire!$F16,'Background Rankings - Hide'!$B24:$B26,0))</f>
        <v>#N/A</v>
      </c>
      <c r="I9" s="20" t="e">
        <f>INDEX('Background Rankings - Hide'!J24:J26,MATCH(Questionnaire!$F16,'Background Rankings - Hide'!$B24:$B26,0))</f>
        <v>#N/A</v>
      </c>
      <c r="J9" s="20" t="e">
        <f>INDEX('Background Rankings - Hide'!K24:K26,MATCH(Questionnaire!$F16,'Background Rankings - Hide'!$B24:$B26,0))</f>
        <v>#N/A</v>
      </c>
      <c r="K9" s="20" t="e">
        <f>INDEX('Background Rankings - Hide'!L24:L26,MATCH(Questionnaire!$F16,'Background Rankings - Hide'!$B24:$B26,0))</f>
        <v>#N/A</v>
      </c>
      <c r="L9" s="20" t="e">
        <f>INDEX('Background Rankings - Hide'!M24:M26,MATCH(Questionnaire!$F16,'Background Rankings - Hide'!$B24:$B26,0))</f>
        <v>#N/A</v>
      </c>
      <c r="M9" s="20"/>
      <c r="N9" s="47"/>
      <c r="O9" s="23" t="s">
        <v>4</v>
      </c>
      <c r="P9" s="92" t="str">
        <f>"
"&amp;INDEX('Background Rankings - Hide'!$C$1:$M$1,MATCH(O9,'Background Rankings - Hide'!$C$2:$M$2,0))&amp;"
"</f>
        <v xml:space="preserve">
Records
</v>
      </c>
      <c r="Q9" s="24" t="s">
        <v>113</v>
      </c>
      <c r="R9" s="33" t="e">
        <f>PRODUCT(INDEX($B$5:$M$15,0,MATCH(O9,$B$4:$M$4,0)))*100</f>
        <v>#N/A</v>
      </c>
      <c r="S9" s="95" t="e">
        <f t="shared" si="0"/>
        <v>#N/A</v>
      </c>
      <c r="T9" s="46"/>
      <c r="U9" s="7" t="e">
        <f>IF(R9&gt;0,INDEX('Messages - Hide'!$C$3:$M$3,MATCH(O9,'Messages - Hide'!$C$2:$M$2,0)),"")</f>
        <v>#N/A</v>
      </c>
      <c r="V9" s="7" t="e">
        <f>IF(R9&lt;100,IF(R9&gt;0,CONCATENATE(IF(INDEX($B$5:$M$5,MATCH(O9,$B$4:$M$4,0))&lt;1,INDEX('Messages - Hide'!$C$6:$M$6,MATCH(O9,'Messages - Hide'!$C$2:$M$2,0)),""),IF(INDEX($B$6:$M$6,MATCH(O9,$B$4:$M$4,0))&lt;1,INDEX('Messages - Hide'!$C$10:$M$10,MATCH(O9,'Messages - Hide'!$C$2:$M$2,0)),""),IF(INDEX($B$7:$M$7,MATCH(O9,$B$4:$M$4,0))&lt;1,INDEX('Messages - Hide'!$C$14:$M$14,MATCH(O9,'Messages - Hide'!$C$2:$M$2,0)),""),IF(INDEX($B$8:$M$8,MATCH(O9,$B$4:$M$4,0))&lt;1,INDEX('Messages - Hide'!$C$18:$M$18,MATCH(O9,'Messages - Hide'!$C$2:$M$2,0)),""),IF(INDEX($B$9:$M$9,MATCH(O9,$B$4:$M$4,0))&lt;1,INDEX('Messages - Hide'!$C$22:$M$22,MATCH(O9,'Messages - Hide'!$C$2:$M$2,0)),""),IF(INDEX($B$10:$M$10,MATCH(O9,$B$4:$M$4,0))&lt;1,INDEX('Messages - Hide'!$C$26:$M$26,MATCH(O9,'Messages - Hide'!$C$2:$M$2,0)),""),IF(INDEX($B$11:$M$11,MATCH(O9,$B$4:$M$4,0))&lt;1,INDEX('Messages - Hide'!$C$30:$M$30,MATCH(O9,'Messages - Hide'!$C$2:$M$2,0)),""),IF(INDEX($B$12:$M$12,MATCH(O9,$B$4:$M$4,0))&lt;1,INDEX('Messages - Hide'!$C$34:$M$34,MATCH(O9,'Messages - Hide'!$C$2:$M$2,0)),""),IF(INDEX($B$13:$M$13,MATCH(O9,$B$4:$M$4,0))&lt;1,INDEX('Messages - Hide'!$C$38:$M$38,MATCH(O9,'Messages - Hide'!$C$2:$M$2,0)),""),IF(INDEX($B$14:$M$14,MATCH(O9,$B$4:$M$4,0))&lt;1,INDEX('Messages - Hide'!$C$42:$M$42,MATCH(O9,'Messages - Hide'!$C$2:$M$2,0)),""),IF(INDEX($B$15:$M$15,MATCH(O9,$B$4:$M$4,0))&lt;1,INDEX('Messages - Hide'!$C$46:$M$46,MATCH(O9,'Messages - Hide'!$C$2:$M$2,0)),""),""),""),"")</f>
        <v>#N/A</v>
      </c>
      <c r="W9" s="7" t="e">
        <f>IF(R9=0,CONCATENATE(IF(INDEX($B$5:$M$5,MATCH(O9,$B$4:$M$4,0))=0,INDEX('Messages - Hide'!$C$7:$M$7,MATCH(O9,'Messages - Hide'!$C$2:$M$2,0)),""),IF(INDEX($B$6:$M$6,MATCH(O9,$B$4:$M$4,0))=0,INDEX('Messages - Hide'!$C$11:$M$11,MATCH(O9,'Messages - Hide'!$C$2:$M$2,0)),""),IF(INDEX($B$7:$M$7,MATCH(O9,$B$4:$M$4,0))=0,INDEX('Messages - Hide'!$C$15:$M$15,MATCH(O9,'Messages - Hide'!$C$2:$M$2,0)),""),IF(INDEX($B$8:$M$8,MATCH(O9,$B$4:$M$4,0))=0,INDEX('Messages - Hide'!$C$19:$M$19,MATCH(O9,'Messages - Hide'!$C$2:$M$2,0)),""),IF(INDEX($B$9:$M$9,MATCH(O9,$B$4:$M$4,0))=0,INDEX('Messages - Hide'!$C$23:$M$23,MATCH(O9,'Messages - Hide'!$C$2:$M$2,0)),""),IF(INDEX($B$10:$M$10,MATCH(O9,$B$4:$M$4,0))=0,INDEX('Messages - Hide'!$C$27:$M$27,MATCH(O9,'Messages - Hide'!$C$2:$M$2,0)),""),IF(INDEX($B$11:$M$11,MATCH(O9,$B$4:$M$4,0))=0,INDEX('Messages - Hide'!$C$31:$M$31,MATCH(O9,'Messages - Hide'!$C$2:$M$2,0)),""),IF(INDEX($B$12:$M$12,MATCH(O9,$B$4:$M$4,0))=0,INDEX('Messages - Hide'!$C$35:$M$35,MATCH(O9,'Messages - Hide'!$C$2:$M$2,0)),""),IF(INDEX($B$13:$M$13,MATCH(O9,$B$4:$M$4,0))=0,INDEX('Messages - Hide'!$C$39:$M$39,MATCH(O9,'Messages - Hide'!$C$2:$M$2,0)),""),IF(INDEX($B$14:$M$14,MATCH(O9,$B$4:$M$4,0))=0,INDEX('Messages - Hide'!$C$43:$M$43,MATCH(O9,'Messages - Hide'!$C$2:$M$2,0)),""),IF(INDEX($B$15:$M$15,MATCH(O9,$B$4:$M$4,0))=0,INDEX('Messages - Hide'!$C$47:$M$47,MATCH(O9,'Messages - Hide'!$C$2:$M$2,0)),""),""),"")</f>
        <v>#N/A</v>
      </c>
      <c r="X9" s="7" t="e">
        <f>IF(AND(Questionnaire!$F$10="yes",Results!O9&lt;&gt;"M6",R9&gt;=90)," Additional methods may be required to gather information on why FLW is generated, e.g., diaries, qualitative interviews, waste prevention audits (e.g. using site visits) or other methods.","")</f>
        <v>#N/A</v>
      </c>
      <c r="Y9" s="7" t="s">
        <v>43</v>
      </c>
    </row>
    <row r="10" spans="1:42" ht="60" x14ac:dyDescent="0.25">
      <c r="A10" s="7" t="s">
        <v>25</v>
      </c>
      <c r="B10" s="20" t="e">
        <f>INDEX('Background Rankings - Hide'!C29:C31,MATCH(Questionnaire!$F18,'Background Rankings - Hide'!$B29:$B31,0))</f>
        <v>#N/A</v>
      </c>
      <c r="C10" s="20" t="e">
        <f>INDEX('Background Rankings - Hide'!D29:D31,MATCH(Questionnaire!$F18,'Background Rankings - Hide'!$B29:$B31,0))</f>
        <v>#N/A</v>
      </c>
      <c r="D10" s="20" t="e">
        <f>INDEX('Background Rankings - Hide'!E29:E31,MATCH(Questionnaire!$F18,'Background Rankings - Hide'!$B29:$B31,0))</f>
        <v>#N/A</v>
      </c>
      <c r="E10" s="20" t="e">
        <f>INDEX('Background Rankings - Hide'!F29:F31,MATCH(Questionnaire!$F18,'Background Rankings - Hide'!$B29:$B31,0))</f>
        <v>#N/A</v>
      </c>
      <c r="F10" s="20" t="e">
        <f>INDEX('Background Rankings - Hide'!G29:G31,MATCH(Questionnaire!$F18,'Background Rankings - Hide'!$B29:$B31,0))</f>
        <v>#N/A</v>
      </c>
      <c r="G10" s="20" t="e">
        <f>INDEX('Background Rankings - Hide'!H29:H31,MATCH(Questionnaire!$F18,'Background Rankings - Hide'!$B29:$B31,0))</f>
        <v>#N/A</v>
      </c>
      <c r="H10" s="20" t="e">
        <f>INDEX('Background Rankings - Hide'!I29:I31,MATCH(Questionnaire!$F18,'Background Rankings - Hide'!$B29:$B31,0))</f>
        <v>#N/A</v>
      </c>
      <c r="I10" s="20" t="e">
        <f>INDEX('Background Rankings - Hide'!J29:J31,MATCH(Questionnaire!$F18,'Background Rankings - Hide'!$B29:$B31,0))</f>
        <v>#N/A</v>
      </c>
      <c r="J10" s="20" t="e">
        <f>INDEX('Background Rankings - Hide'!K29:K31,MATCH(Questionnaire!$F18,'Background Rankings - Hide'!$B29:$B31,0))</f>
        <v>#N/A</v>
      </c>
      <c r="K10" s="20" t="e">
        <f>INDEX('Background Rankings - Hide'!L29:L31,MATCH(Questionnaire!$F18,'Background Rankings - Hide'!$B29:$B31,0))</f>
        <v>#N/A</v>
      </c>
      <c r="L10" s="20" t="e">
        <f>INDEX('Background Rankings - Hide'!M29:M31,MATCH(Questionnaire!$F18,'Background Rankings - Hide'!$B29:$B31,0))</f>
        <v>#N/A</v>
      </c>
      <c r="M10" s="20"/>
      <c r="N10" s="47"/>
      <c r="O10" s="23" t="s">
        <v>5</v>
      </c>
      <c r="P10" s="92" t="str">
        <f>"
"&amp;INDEX('Background Rankings - Hide'!$C$1:$M$1,MATCH(O10,'Background Rankings - Hide'!$C$2:$M$2,0))&amp;"
"</f>
        <v xml:space="preserve">
Direct weighing
</v>
      </c>
      <c r="Q10" s="24" t="s">
        <v>85</v>
      </c>
      <c r="R10" s="33" t="e">
        <f>PRODUCT(INDEX($B$5:$M$15,0,MATCH(O10,$B$4:$M$4,0)))*100</f>
        <v>#N/A</v>
      </c>
      <c r="S10" s="95" t="e">
        <f t="shared" si="0"/>
        <v>#N/A</v>
      </c>
      <c r="T10" s="46"/>
      <c r="U10" s="7" t="e">
        <f>IF(R10&gt;0,INDEX('Messages - Hide'!$C$3:$M$3,MATCH(O10,'Messages - Hide'!$C$2:$M$2,0)),"")</f>
        <v>#N/A</v>
      </c>
      <c r="V10" s="7" t="e">
        <f>IF(R10&lt;100,IF(R10&gt;0,CONCATENATE(IF(INDEX($B$5:$M$5,MATCH(O10,$B$4:$M$4,0))&lt;1,INDEX('Messages - Hide'!$C$6:$M$6,MATCH(O10,'Messages - Hide'!$C$2:$M$2,0)),""),IF(INDEX($B$6:$M$6,MATCH(O10,$B$4:$M$4,0))&lt;1,INDEX('Messages - Hide'!$C$10:$M$10,MATCH(O10,'Messages - Hide'!$C$2:$M$2,0)),""),IF(INDEX($B$7:$M$7,MATCH(O10,$B$4:$M$4,0))&lt;1,INDEX('Messages - Hide'!$C$14:$M$14,MATCH(O10,'Messages - Hide'!$C$2:$M$2,0)),""),IF(INDEX($B$8:$M$8,MATCH(O10,$B$4:$M$4,0))&lt;1,INDEX('Messages - Hide'!$C$18:$M$18,MATCH(O10,'Messages - Hide'!$C$2:$M$2,0)),""),IF(INDEX($B$9:$M$9,MATCH(O10,$B$4:$M$4,0))&lt;1,INDEX('Messages - Hide'!$C$22:$M$22,MATCH(O10,'Messages - Hide'!$C$2:$M$2,0)),""),IF(INDEX($B$10:$M$10,MATCH(O10,$B$4:$M$4,0))&lt;1,INDEX('Messages - Hide'!$C$26:$M$26,MATCH(O10,'Messages - Hide'!$C$2:$M$2,0)),""),IF(INDEX($B$11:$M$11,MATCH(O10,$B$4:$M$4,0))&lt;1,INDEX('Messages - Hide'!$C$30:$M$30,MATCH(O10,'Messages - Hide'!$C$2:$M$2,0)),""),IF(INDEX($B$12:$M$12,MATCH(O10,$B$4:$M$4,0))&lt;1,INDEX('Messages - Hide'!$C$34:$M$34,MATCH(O10,'Messages - Hide'!$C$2:$M$2,0)),""),IF(INDEX($B$13:$M$13,MATCH(O10,$B$4:$M$4,0))&lt;1,INDEX('Messages - Hide'!$C$38:$M$38,MATCH(O10,'Messages - Hide'!$C$2:$M$2,0)),""),IF(INDEX($B$14:$M$14,MATCH(O10,$B$4:$M$4,0))&lt;1,INDEX('Messages - Hide'!$C$42:$M$42,MATCH(O10,'Messages - Hide'!$C$2:$M$2,0)),""),IF(INDEX($B$15:$M$15,MATCH(O10,$B$4:$M$4,0))&lt;1,INDEX('Messages - Hide'!$C$46:$M$46,MATCH(O10,'Messages - Hide'!$C$2:$M$2,0)),""),""),""),"")</f>
        <v>#N/A</v>
      </c>
      <c r="W10" s="7" t="e">
        <f>IF(R10=0,CONCATENATE(IF(INDEX($B$5:$M$5,MATCH(O10,$B$4:$M$4,0))=0,INDEX('Messages - Hide'!$C$7:$M$7,MATCH(O10,'Messages - Hide'!$C$2:$M$2,0)),""),IF(INDEX($B$6:$M$6,MATCH(O10,$B$4:$M$4,0))=0,INDEX('Messages - Hide'!$C$11:$M$11,MATCH(O10,'Messages - Hide'!$C$2:$M$2,0)),""),IF(INDEX($B$7:$M$7,MATCH(O10,$B$4:$M$4,0))=0,INDEX('Messages - Hide'!$C$15:$M$15,MATCH(O10,'Messages - Hide'!$C$2:$M$2,0)),""),IF(INDEX($B$8:$M$8,MATCH(O10,$B$4:$M$4,0))=0,INDEX('Messages - Hide'!$C$19:$M$19,MATCH(O10,'Messages - Hide'!$C$2:$M$2,0)),""),IF(INDEX($B$9:$M$9,MATCH(O10,$B$4:$M$4,0))=0,INDEX('Messages - Hide'!$C$23:$M$23,MATCH(O10,'Messages - Hide'!$C$2:$M$2,0)),""),IF(INDEX($B$10:$M$10,MATCH(O10,$B$4:$M$4,0))=0,INDEX('Messages - Hide'!$C$27:$M$27,MATCH(O10,'Messages - Hide'!$C$2:$M$2,0)),""),IF(INDEX($B$11:$M$11,MATCH(O10,$B$4:$M$4,0))=0,INDEX('Messages - Hide'!$C$31:$M$31,MATCH(O10,'Messages - Hide'!$C$2:$M$2,0)),""),IF(INDEX($B$12:$M$12,MATCH(O10,$B$4:$M$4,0))=0,INDEX('Messages - Hide'!$C$35:$M$35,MATCH(O10,'Messages - Hide'!$C$2:$M$2,0)),""),IF(INDEX($B$13:$M$13,MATCH(O10,$B$4:$M$4,0))=0,INDEX('Messages - Hide'!$C$39:$M$39,MATCH(O10,'Messages - Hide'!$C$2:$M$2,0)),""),IF(INDEX($B$14:$M$14,MATCH(O10,$B$4:$M$4,0))=0,INDEX('Messages - Hide'!$C$43:$M$43,MATCH(O10,'Messages - Hide'!$C$2:$M$2,0)),""),IF(INDEX($B$15:$M$15,MATCH(O10,$B$4:$M$4,0))=0,INDEX('Messages - Hide'!$C$47:$M$47,MATCH(O10,'Messages - Hide'!$C$2:$M$2,0)),""),""),"")</f>
        <v>#N/A</v>
      </c>
      <c r="X10" s="7" t="e">
        <f>IF(AND(Questionnaire!$F$10="yes",Results!O10&lt;&gt;"M6",R10&gt;=90)," Additional methods may be required to gather information on why FLW is generated, e.g., diaries, qualitative interviews, waste prevention audits (e.g. using site visits) or other methods.","")</f>
        <v>#N/A</v>
      </c>
      <c r="Y10" s="7" t="s">
        <v>43</v>
      </c>
    </row>
    <row r="11" spans="1:42" ht="60" x14ac:dyDescent="0.25">
      <c r="A11" s="7" t="s">
        <v>26</v>
      </c>
      <c r="B11" s="20" t="e">
        <f>INDEX('Background Rankings - Hide'!C35:C37,MATCH(Questionnaire!$F20,'Background Rankings - Hide'!$B35:$B37,0))</f>
        <v>#N/A</v>
      </c>
      <c r="C11" s="20" t="e">
        <f>INDEX('Background Rankings - Hide'!D35:D37,MATCH(Questionnaire!$F20,'Background Rankings - Hide'!$B35:$B37,0))</f>
        <v>#N/A</v>
      </c>
      <c r="D11" s="20" t="e">
        <f>INDEX('Background Rankings - Hide'!E35:E37,MATCH(Questionnaire!$F20,'Background Rankings - Hide'!$B35:$B37,0))</f>
        <v>#N/A</v>
      </c>
      <c r="E11" s="20" t="e">
        <f>INDEX('Background Rankings - Hide'!F35:F37,MATCH(Questionnaire!$F20,'Background Rankings - Hide'!$B35:$B37,0))</f>
        <v>#N/A</v>
      </c>
      <c r="F11" s="20" t="e">
        <f>INDEX('Background Rankings - Hide'!G35:G37,MATCH(Questionnaire!$F20,'Background Rankings - Hide'!$B35:$B37,0))</f>
        <v>#N/A</v>
      </c>
      <c r="G11" s="20" t="e">
        <f>INDEX('Background Rankings - Hide'!H35:H37,MATCH(Questionnaire!$F20,'Background Rankings - Hide'!$B35:$B37,0))</f>
        <v>#N/A</v>
      </c>
      <c r="H11" s="20" t="e">
        <f>INDEX('Background Rankings - Hide'!I35:I37,MATCH(Questionnaire!$F20,'Background Rankings - Hide'!$B35:$B37,0))</f>
        <v>#N/A</v>
      </c>
      <c r="I11" s="20" t="e">
        <f>INDEX('Background Rankings - Hide'!J35:J37,MATCH(Questionnaire!$F20,'Background Rankings - Hide'!$B35:$B37,0))</f>
        <v>#N/A</v>
      </c>
      <c r="J11" s="20" t="e">
        <f>INDEX('Background Rankings - Hide'!K35:K37,MATCH(Questionnaire!$F20,'Background Rankings - Hide'!$B35:$B37,0))</f>
        <v>#N/A</v>
      </c>
      <c r="K11" s="20" t="e">
        <f>INDEX('Background Rankings - Hide'!L35:L37,MATCH(Questionnaire!$F20,'Background Rankings - Hide'!$B35:$B37,0))</f>
        <v>#N/A</v>
      </c>
      <c r="L11" s="20" t="e">
        <f>INDEX('Background Rankings - Hide'!M35:M37,MATCH(Questionnaire!$F20,'Background Rankings - Hide'!$B35:$B37,0))</f>
        <v>#N/A</v>
      </c>
      <c r="M11" s="20"/>
      <c r="N11" s="47"/>
      <c r="O11" s="23" t="s">
        <v>6</v>
      </c>
      <c r="P11" s="92" t="str">
        <f>"
"&amp;INDEX('Background Rankings - Hide'!$C$1:$M$1,MATCH(O11,'Background Rankings - Hide'!$C$2:$M$2,0))&amp;"
"</f>
        <v xml:space="preserve">
Counting
</v>
      </c>
      <c r="Q11" s="24" t="s">
        <v>112</v>
      </c>
      <c r="R11" s="33" t="e">
        <f>PRODUCT(INDEX($B$5:$M$15,0,MATCH(O11,$B$4:$M$4,0)))*100</f>
        <v>#N/A</v>
      </c>
      <c r="S11" s="95" t="e">
        <f t="shared" si="0"/>
        <v>#N/A</v>
      </c>
      <c r="T11" s="46"/>
      <c r="U11" s="7" t="e">
        <f>IF(R11&gt;0,INDEX('Messages - Hide'!$C$3:$M$3,MATCH(O11,'Messages - Hide'!$C$2:$M$2,0)),"")</f>
        <v>#N/A</v>
      </c>
      <c r="V11" s="7" t="e">
        <f>IF(R11&lt;100,IF(R11&gt;0,CONCATENATE(IF(INDEX($B$5:$M$5,MATCH(O11,$B$4:$M$4,0))&lt;1,INDEX('Messages - Hide'!$C$6:$M$6,MATCH(O11,'Messages - Hide'!$C$2:$M$2,0)),""),IF(INDEX($B$6:$M$6,MATCH(O11,$B$4:$M$4,0))&lt;1,INDEX('Messages - Hide'!$C$10:$M$10,MATCH(O11,'Messages - Hide'!$C$2:$M$2,0)),""),IF(INDEX($B$7:$M$7,MATCH(O11,$B$4:$M$4,0))&lt;1,INDEX('Messages - Hide'!$C$14:$M$14,MATCH(O11,'Messages - Hide'!$C$2:$M$2,0)),""),IF(INDEX($B$8:$M$8,MATCH(O11,$B$4:$M$4,0))&lt;1,INDEX('Messages - Hide'!$C$18:$M$18,MATCH(O11,'Messages - Hide'!$C$2:$M$2,0)),""),IF(INDEX($B$9:$M$9,MATCH(O11,$B$4:$M$4,0))&lt;1,INDEX('Messages - Hide'!$C$22:$M$22,MATCH(O11,'Messages - Hide'!$C$2:$M$2,0)),""),IF(INDEX($B$10:$M$10,MATCH(O11,$B$4:$M$4,0))&lt;1,INDEX('Messages - Hide'!$C$26:$M$26,MATCH(O11,'Messages - Hide'!$C$2:$M$2,0)),""),IF(INDEX($B$11:$M$11,MATCH(O11,$B$4:$M$4,0))&lt;1,INDEX('Messages - Hide'!$C$30:$M$30,MATCH(O11,'Messages - Hide'!$C$2:$M$2,0)),""),IF(INDEX($B$12:$M$12,MATCH(O11,$B$4:$M$4,0))&lt;1,INDEX('Messages - Hide'!$C$34:$M$34,MATCH(O11,'Messages - Hide'!$C$2:$M$2,0)),""),IF(INDEX($B$13:$M$13,MATCH(O11,$B$4:$M$4,0))&lt;1,INDEX('Messages - Hide'!$C$38:$M$38,MATCH(O11,'Messages - Hide'!$C$2:$M$2,0)),""),IF(INDEX($B$14:$M$14,MATCH(O11,$B$4:$M$4,0))&lt;1,INDEX('Messages - Hide'!$C$42:$M$42,MATCH(O11,'Messages - Hide'!$C$2:$M$2,0)),""),IF(INDEX($B$15:$M$15,MATCH(O11,$B$4:$M$4,0))&lt;1,INDEX('Messages - Hide'!$C$46:$M$46,MATCH(O11,'Messages - Hide'!$C$2:$M$2,0)),""),""),""),"")</f>
        <v>#N/A</v>
      </c>
      <c r="W11" s="7" t="e">
        <f>IF(R11=0,CONCATENATE(IF(INDEX($B$5:$M$5,MATCH(O11,$B$4:$M$4,0))=0,INDEX('Messages - Hide'!$C$7:$M$7,MATCH(O11,'Messages - Hide'!$C$2:$M$2,0)),""),IF(INDEX($B$6:$M$6,MATCH(O11,$B$4:$M$4,0))=0,INDEX('Messages - Hide'!$C$11:$M$11,MATCH(O11,'Messages - Hide'!$C$2:$M$2,0)),""),IF(INDEX($B$7:$M$7,MATCH(O11,$B$4:$M$4,0))=0,INDEX('Messages - Hide'!$C$15:$M$15,MATCH(O11,'Messages - Hide'!$C$2:$M$2,0)),""),IF(INDEX($B$8:$M$8,MATCH(O11,$B$4:$M$4,0))=0,INDEX('Messages - Hide'!$C$19:$M$19,MATCH(O11,'Messages - Hide'!$C$2:$M$2,0)),""),IF(INDEX($B$9:$M$9,MATCH(O11,$B$4:$M$4,0))=0,INDEX('Messages - Hide'!$C$23:$M$23,MATCH(O11,'Messages - Hide'!$C$2:$M$2,0)),""),IF(INDEX($B$10:$M$10,MATCH(O11,$B$4:$M$4,0))=0,INDEX('Messages - Hide'!$C$27:$M$27,MATCH(O11,'Messages - Hide'!$C$2:$M$2,0)),""),IF(INDEX($B$11:$M$11,MATCH(O11,$B$4:$M$4,0))=0,INDEX('Messages - Hide'!$C$31:$M$31,MATCH(O11,'Messages - Hide'!$C$2:$M$2,0)),""),IF(INDEX($B$12:$M$12,MATCH(O11,$B$4:$M$4,0))=0,INDEX('Messages - Hide'!$C$35:$M$35,MATCH(O11,'Messages - Hide'!$C$2:$M$2,0)),""),IF(INDEX($B$13:$M$13,MATCH(O11,$B$4:$M$4,0))=0,INDEX('Messages - Hide'!$C$39:$M$39,MATCH(O11,'Messages - Hide'!$C$2:$M$2,0)),""),IF(INDEX($B$14:$M$14,MATCH(O11,$B$4:$M$4,0))=0,INDEX('Messages - Hide'!$C$43:$M$43,MATCH(O11,'Messages - Hide'!$C$2:$M$2,0)),""),IF(INDEX($B$15:$M$15,MATCH(O11,$B$4:$M$4,0))=0,INDEX('Messages - Hide'!$C$47:$M$47,MATCH(O11,'Messages - Hide'!$C$2:$M$2,0)),""),""),"")</f>
        <v>#N/A</v>
      </c>
      <c r="X11" s="7" t="e">
        <f>IF(AND(Questionnaire!$F$10="yes",Results!O11&lt;&gt;"M6",R11&gt;=90)," Additional methods may be required to gather information on why FLW is generated, e.g., diaries, qualitative interviews, waste prevention audits (e.g. using site visits) or other methods.","")</f>
        <v>#N/A</v>
      </c>
      <c r="Y11" s="7" t="s">
        <v>43</v>
      </c>
    </row>
    <row r="12" spans="1:42" ht="63" x14ac:dyDescent="0.25">
      <c r="A12" s="7" t="s">
        <v>27</v>
      </c>
      <c r="B12" s="20" t="e">
        <f>INDEX('Background Rankings - Hide'!C40:C42,MATCH(Questionnaire!$F22,'Background Rankings - Hide'!$B40:$B42,0))</f>
        <v>#N/A</v>
      </c>
      <c r="C12" s="20" t="e">
        <f>INDEX('Background Rankings - Hide'!D40:D42,MATCH(Questionnaire!$F22,'Background Rankings - Hide'!$B40:$B42,0))</f>
        <v>#N/A</v>
      </c>
      <c r="D12" s="20" t="e">
        <f>INDEX('Background Rankings - Hide'!E40:E42,MATCH(Questionnaire!$F22,'Background Rankings - Hide'!$B40:$B42,0))</f>
        <v>#N/A</v>
      </c>
      <c r="E12" s="20" t="e">
        <f>INDEX('Background Rankings - Hide'!F40:F42,MATCH(Questionnaire!$F22,'Background Rankings - Hide'!$B40:$B42,0))</f>
        <v>#N/A</v>
      </c>
      <c r="F12" s="20" t="e">
        <f>INDEX('Background Rankings - Hide'!G40:G42,MATCH(Questionnaire!$F22,'Background Rankings - Hide'!$B40:$B42,0))</f>
        <v>#N/A</v>
      </c>
      <c r="G12" s="20" t="e">
        <f>INDEX('Background Rankings - Hide'!H40:H42,MATCH(Questionnaire!$F22,'Background Rankings - Hide'!$B40:$B42,0))</f>
        <v>#N/A</v>
      </c>
      <c r="H12" s="20" t="e">
        <f>INDEX('Background Rankings - Hide'!I40:I42,MATCH(Questionnaire!$F22,'Background Rankings - Hide'!$B40:$B42,0))</f>
        <v>#N/A</v>
      </c>
      <c r="I12" s="20" t="e">
        <f>INDEX('Background Rankings - Hide'!J40:J42,MATCH(Questionnaire!$F22,'Background Rankings - Hide'!$B40:$B42,0))</f>
        <v>#N/A</v>
      </c>
      <c r="J12" s="20" t="e">
        <f>INDEX('Background Rankings - Hide'!K40:K42,MATCH(Questionnaire!$F22,'Background Rankings - Hide'!$B40:$B42,0))</f>
        <v>#N/A</v>
      </c>
      <c r="K12" s="20" t="e">
        <f>INDEX('Background Rankings - Hide'!L40:L42,MATCH(Questionnaire!$F22,'Background Rankings - Hide'!$B40:$B42,0))</f>
        <v>#N/A</v>
      </c>
      <c r="L12" s="20" t="e">
        <f>INDEX('Background Rankings - Hide'!M40:M42,MATCH(Questionnaire!$F22,'Background Rankings - Hide'!$B40:$B42,0))</f>
        <v>#N/A</v>
      </c>
      <c r="M12" s="20"/>
      <c r="N12" s="47"/>
      <c r="O12" s="23" t="s">
        <v>8</v>
      </c>
      <c r="P12" s="92" t="str">
        <f>"
"&amp;INDEX('Background Rankings - Hide'!$C$1:$M$1,MATCH(O12,'Background Rankings - Hide'!$C$2:$M$2,0))&amp;"
"</f>
        <v xml:space="preserve">
Waste composition analysis
</v>
      </c>
      <c r="Q12" s="24" t="s">
        <v>86</v>
      </c>
      <c r="R12" s="33" t="e">
        <f>PRODUCT(INDEX($B$5:$M$15,0,MATCH(O12,$B$4:$M$4,0)))*100</f>
        <v>#N/A</v>
      </c>
      <c r="S12" s="95" t="e">
        <f t="shared" si="0"/>
        <v>#N/A</v>
      </c>
      <c r="T12" s="46"/>
      <c r="U12" s="7" t="e">
        <f>IF(R12&gt;0,INDEX('Messages - Hide'!$C$3:$M$3,MATCH(O12,'Messages - Hide'!$C$2:$M$2,0)),"")</f>
        <v>#N/A</v>
      </c>
      <c r="V12" s="7" t="e">
        <f>IF(R12&lt;100,IF(R12&gt;0,CONCATENATE(IF(INDEX($B$5:$M$5,MATCH(O12,$B$4:$M$4,0))&lt;1,INDEX('Messages - Hide'!$C$6:$M$6,MATCH(O12,'Messages - Hide'!$C$2:$M$2,0)),""),IF(INDEX($B$6:$M$6,MATCH(O12,$B$4:$M$4,0))&lt;1,INDEX('Messages - Hide'!$C$10:$M$10,MATCH(O12,'Messages - Hide'!$C$2:$M$2,0)),""),IF(INDEX($B$7:$M$7,MATCH(O12,$B$4:$M$4,0))&lt;1,INDEX('Messages - Hide'!$C$14:$M$14,MATCH(O12,'Messages - Hide'!$C$2:$M$2,0)),""),IF(INDEX($B$8:$M$8,MATCH(O12,$B$4:$M$4,0))&lt;1,INDEX('Messages - Hide'!$C$18:$M$18,MATCH(O12,'Messages - Hide'!$C$2:$M$2,0)),""),IF(INDEX($B$9:$M$9,MATCH(O12,$B$4:$M$4,0))&lt;1,INDEX('Messages - Hide'!$C$22:$M$22,MATCH(O12,'Messages - Hide'!$C$2:$M$2,0)),""),IF(INDEX($B$10:$M$10,MATCH(O12,$B$4:$M$4,0))&lt;1,INDEX('Messages - Hide'!$C$26:$M$26,MATCH(O12,'Messages - Hide'!$C$2:$M$2,0)),""),IF(INDEX($B$11:$M$11,MATCH(O12,$B$4:$M$4,0))&lt;1,INDEX('Messages - Hide'!$C$30:$M$30,MATCH(O12,'Messages - Hide'!$C$2:$M$2,0)),""),IF(INDEX($B$12:$M$12,MATCH(O12,$B$4:$M$4,0))&lt;1,INDEX('Messages - Hide'!$C$34:$M$34,MATCH(O12,'Messages - Hide'!$C$2:$M$2,0)),""),IF(INDEX($B$13:$M$13,MATCH(O12,$B$4:$M$4,0))&lt;1,INDEX('Messages - Hide'!$C$38:$M$38,MATCH(O12,'Messages - Hide'!$C$2:$M$2,0)),""),IF(INDEX($B$14:$M$14,MATCH(O12,$B$4:$M$4,0))&lt;1,INDEX('Messages - Hide'!$C$42:$M$42,MATCH(O12,'Messages - Hide'!$C$2:$M$2,0)),""),IF(INDEX($B$15:$M$15,MATCH(O12,$B$4:$M$4,0))&lt;1,INDEX('Messages - Hide'!$C$46:$M$46,MATCH(O12,'Messages - Hide'!$C$2:$M$2,0)),""),""),""),"")</f>
        <v>#N/A</v>
      </c>
      <c r="W12" s="7" t="e">
        <f>IF(R12=0,CONCATENATE(IF(INDEX($B$5:$M$5,MATCH(O12,$B$4:$M$4,0))=0,INDEX('Messages - Hide'!$C$7:$M$7,MATCH(O12,'Messages - Hide'!$C$2:$M$2,0)),""),IF(INDEX($B$6:$M$6,MATCH(O12,$B$4:$M$4,0))=0,INDEX('Messages - Hide'!$C$11:$M$11,MATCH(O12,'Messages - Hide'!$C$2:$M$2,0)),""),IF(INDEX($B$7:$M$7,MATCH(O12,$B$4:$M$4,0))=0,INDEX('Messages - Hide'!$C$15:$M$15,MATCH(O12,'Messages - Hide'!$C$2:$M$2,0)),""),IF(INDEX($B$8:$M$8,MATCH(O12,$B$4:$M$4,0))=0,INDEX('Messages - Hide'!$C$19:$M$19,MATCH(O12,'Messages - Hide'!$C$2:$M$2,0)),""),IF(INDEX($B$9:$M$9,MATCH(O12,$B$4:$M$4,0))=0,INDEX('Messages - Hide'!$C$23:$M$23,MATCH(O12,'Messages - Hide'!$C$2:$M$2,0)),""),IF(INDEX($B$10:$M$10,MATCH(O12,$B$4:$M$4,0))=0,INDEX('Messages - Hide'!$C$27:$M$27,MATCH(O12,'Messages - Hide'!$C$2:$M$2,0)),""),IF(INDEX($B$11:$M$11,MATCH(O12,$B$4:$M$4,0))=0,INDEX('Messages - Hide'!$C$31:$M$31,MATCH(O12,'Messages - Hide'!$C$2:$M$2,0)),""),IF(INDEX($B$12:$M$12,MATCH(O12,$B$4:$M$4,0))=0,INDEX('Messages - Hide'!$C$35:$M$35,MATCH(O12,'Messages - Hide'!$C$2:$M$2,0)),""),IF(INDEX($B$13:$M$13,MATCH(O12,$B$4:$M$4,0))=0,INDEX('Messages - Hide'!$C$39:$M$39,MATCH(O12,'Messages - Hide'!$C$2:$M$2,0)),""),IF(INDEX($B$14:$M$14,MATCH(O12,$B$4:$M$4,0))=0,INDEX('Messages - Hide'!$C$43:$M$43,MATCH(O12,'Messages - Hide'!$C$2:$M$2,0)),""),IF(INDEX($B$15:$M$15,MATCH(O12,$B$4:$M$4,0))=0,INDEX('Messages - Hide'!$C$47:$M$47,MATCH(O12,'Messages - Hide'!$C$2:$M$2,0)),""),""),"")</f>
        <v>#N/A</v>
      </c>
      <c r="X12" s="7" t="e">
        <f>IF(AND(Questionnaire!$F$10="yes",Results!O12&lt;&gt;"M6",R12&gt;=90)," Additional methods may be required to gather information on why FLW is generated, e.g., diaries, qualitative interviews, waste prevention audits (e.g. using site visits) or other methods.","")</f>
        <v>#N/A</v>
      </c>
      <c r="Y12" s="7" t="s">
        <v>43</v>
      </c>
    </row>
    <row r="13" spans="1:42" ht="47.25" x14ac:dyDescent="0.25">
      <c r="A13" s="7" t="s">
        <v>28</v>
      </c>
      <c r="B13" s="20" t="e">
        <f>INDEX('Background Rankings - Hide'!C45:C47,MATCH(Questionnaire!$F24,'Background Rankings - Hide'!$B45:$B47,0))</f>
        <v>#N/A</v>
      </c>
      <c r="C13" s="20" t="e">
        <f>INDEX('Background Rankings - Hide'!D45:D47,MATCH(Questionnaire!$F24,'Background Rankings - Hide'!$B45:$B47,0))</f>
        <v>#N/A</v>
      </c>
      <c r="D13" s="20" t="e">
        <f>INDEX('Background Rankings - Hide'!E45:E47,MATCH(Questionnaire!$F24,'Background Rankings - Hide'!$B45:$B47,0))</f>
        <v>#N/A</v>
      </c>
      <c r="E13" s="20" t="e">
        <f>INDEX('Background Rankings - Hide'!F45:F47,MATCH(Questionnaire!$F24,'Background Rankings - Hide'!$B45:$B47,0))</f>
        <v>#N/A</v>
      </c>
      <c r="F13" s="20" t="e">
        <f>INDEX('Background Rankings - Hide'!G45:G47,MATCH(Questionnaire!$F24,'Background Rankings - Hide'!$B45:$B47,0))</f>
        <v>#N/A</v>
      </c>
      <c r="G13" s="20" t="e">
        <f>INDEX('Background Rankings - Hide'!H45:H47,MATCH(Questionnaire!$F24,'Background Rankings - Hide'!$B45:$B47,0))</f>
        <v>#N/A</v>
      </c>
      <c r="H13" s="20" t="e">
        <f>INDEX('Background Rankings - Hide'!I45:I47,MATCH(Questionnaire!$F24,'Background Rankings - Hide'!$B45:$B47,0))</f>
        <v>#N/A</v>
      </c>
      <c r="I13" s="20" t="e">
        <f>INDEX('Background Rankings - Hide'!J45:J47,MATCH(Questionnaire!$F24,'Background Rankings - Hide'!$B45:$B47,0))</f>
        <v>#N/A</v>
      </c>
      <c r="J13" s="20" t="e">
        <f>INDEX('Background Rankings - Hide'!K45:K47,MATCH(Questionnaire!$F24,'Background Rankings - Hide'!$B45:$B47,0))</f>
        <v>#N/A</v>
      </c>
      <c r="K13" s="20" t="e">
        <f>INDEX('Background Rankings - Hide'!L45:L47,MATCH(Questionnaire!$F24,'Background Rankings - Hide'!$B45:$B47,0))</f>
        <v>#N/A</v>
      </c>
      <c r="L13" s="20" t="e">
        <f>INDEX('Background Rankings - Hide'!M45:M47,MATCH(Questionnaire!$F24,'Background Rankings - Hide'!$B45:$B47,0))</f>
        <v>#N/A</v>
      </c>
      <c r="M13" s="20"/>
      <c r="N13" s="47"/>
      <c r="O13" s="23" t="s">
        <v>7</v>
      </c>
      <c r="P13" s="92" t="str">
        <f>"
"&amp;INDEX('Background Rankings - Hide'!$C$1:$M$1,MATCH(O13,'Background Rankings - Hide'!$C$2:$M$2,0))&amp;"
"</f>
        <v xml:space="preserve">
Assessing volume
</v>
      </c>
      <c r="Q13" s="24" t="s">
        <v>84</v>
      </c>
      <c r="R13" s="33" t="e">
        <f>PRODUCT(INDEX($B$5:$M$15,0,MATCH(O13,$B$4:$M$4,0)))*100</f>
        <v>#N/A</v>
      </c>
      <c r="S13" s="95" t="e">
        <f t="shared" si="0"/>
        <v>#N/A</v>
      </c>
      <c r="T13" s="46"/>
      <c r="U13" s="7" t="e">
        <f>IF(R13&gt;0,INDEX('Messages - Hide'!$C$3:$M$3,MATCH(O13,'Messages - Hide'!$C$2:$M$2,0)),"")</f>
        <v>#N/A</v>
      </c>
      <c r="V13" s="7" t="e">
        <f>IF(R13&lt;100,IF(R13&gt;0,CONCATENATE(IF(INDEX($B$5:$M$5,MATCH(O13,$B$4:$M$4,0))&lt;1,INDEX('Messages - Hide'!$C$6:$M$6,MATCH(O13,'Messages - Hide'!$C$2:$M$2,0)),""),IF(INDEX($B$6:$M$6,MATCH(O13,$B$4:$M$4,0))&lt;1,INDEX('Messages - Hide'!$C$10:$M$10,MATCH(O13,'Messages - Hide'!$C$2:$M$2,0)),""),IF(INDEX($B$7:$M$7,MATCH(O13,$B$4:$M$4,0))&lt;1,INDEX('Messages - Hide'!$C$14:$M$14,MATCH(O13,'Messages - Hide'!$C$2:$M$2,0)),""),IF(INDEX($B$8:$M$8,MATCH(O13,$B$4:$M$4,0))&lt;1,INDEX('Messages - Hide'!$C$18:$M$18,MATCH(O13,'Messages - Hide'!$C$2:$M$2,0)),""),IF(INDEX($B$9:$M$9,MATCH(O13,$B$4:$M$4,0))&lt;1,INDEX('Messages - Hide'!$C$22:$M$22,MATCH(O13,'Messages - Hide'!$C$2:$M$2,0)),""),IF(INDEX($B$10:$M$10,MATCH(O13,$B$4:$M$4,0))&lt;1,INDEX('Messages - Hide'!$C$26:$M$26,MATCH(O13,'Messages - Hide'!$C$2:$M$2,0)),""),IF(INDEX($B$11:$M$11,MATCH(O13,$B$4:$M$4,0))&lt;1,INDEX('Messages - Hide'!$C$30:$M$30,MATCH(O13,'Messages - Hide'!$C$2:$M$2,0)),""),IF(INDEX($B$12:$M$12,MATCH(O13,$B$4:$M$4,0))&lt;1,INDEX('Messages - Hide'!$C$34:$M$34,MATCH(O13,'Messages - Hide'!$C$2:$M$2,0)),""),IF(INDEX($B$13:$M$13,MATCH(O13,$B$4:$M$4,0))&lt;1,INDEX('Messages - Hide'!$C$38:$M$38,MATCH(O13,'Messages - Hide'!$C$2:$M$2,0)),""),IF(INDEX($B$14:$M$14,MATCH(O13,$B$4:$M$4,0))&lt;1,INDEX('Messages - Hide'!$C$42:$M$42,MATCH(O13,'Messages - Hide'!$C$2:$M$2,0)),""),IF(INDEX($B$15:$M$15,MATCH(O13,$B$4:$M$4,0))&lt;1,INDEX('Messages - Hide'!$C$46:$M$46,MATCH(O13,'Messages - Hide'!$C$2:$M$2,0)),""),""),""),"")</f>
        <v>#N/A</v>
      </c>
      <c r="W13" s="7" t="e">
        <f>IF(R13=0,CONCATENATE(IF(INDEX($B$5:$M$5,MATCH(O13,$B$4:$M$4,0))=0,INDEX('Messages - Hide'!$C$7:$M$7,MATCH(O13,'Messages - Hide'!$C$2:$M$2,0)),""),IF(INDEX($B$6:$M$6,MATCH(O13,$B$4:$M$4,0))=0,INDEX('Messages - Hide'!$C$11:$M$11,MATCH(O13,'Messages - Hide'!$C$2:$M$2,0)),""),IF(INDEX($B$7:$M$7,MATCH(O13,$B$4:$M$4,0))=0,INDEX('Messages - Hide'!$C$15:$M$15,MATCH(O13,'Messages - Hide'!$C$2:$M$2,0)),""),IF(INDEX($B$8:$M$8,MATCH(O13,$B$4:$M$4,0))=0,INDEX('Messages - Hide'!$C$19:$M$19,MATCH(O13,'Messages - Hide'!$C$2:$M$2,0)),""),IF(INDEX($B$9:$M$9,MATCH(O13,$B$4:$M$4,0))=0,INDEX('Messages - Hide'!$C$23:$M$23,MATCH(O13,'Messages - Hide'!$C$2:$M$2,0)),""),IF(INDEX($B$10:$M$10,MATCH(O13,$B$4:$M$4,0))=0,INDEX('Messages - Hide'!$C$27:$M$27,MATCH(O13,'Messages - Hide'!$C$2:$M$2,0)),""),IF(INDEX($B$11:$M$11,MATCH(O13,$B$4:$M$4,0))=0,INDEX('Messages - Hide'!$C$31:$M$31,MATCH(O13,'Messages - Hide'!$C$2:$M$2,0)),""),IF(INDEX($B$12:$M$12,MATCH(O13,$B$4:$M$4,0))=0,INDEX('Messages - Hide'!$C$35:$M$35,MATCH(O13,'Messages - Hide'!$C$2:$M$2,0)),""),IF(INDEX($B$13:$M$13,MATCH(O13,$B$4:$M$4,0))=0,INDEX('Messages - Hide'!$C$39:$M$39,MATCH(O13,'Messages - Hide'!$C$2:$M$2,0)),""),IF(INDEX($B$14:$M$14,MATCH(O13,$B$4:$M$4,0))=0,INDEX('Messages - Hide'!$C$43:$M$43,MATCH(O13,'Messages - Hide'!$C$2:$M$2,0)),""),IF(INDEX($B$15:$M$15,MATCH(O13,$B$4:$M$4,0))=0,INDEX('Messages - Hide'!$C$47:$M$47,MATCH(O13,'Messages - Hide'!$C$2:$M$2,0)),""),""),"")</f>
        <v>#N/A</v>
      </c>
      <c r="X13" s="7" t="e">
        <f>IF(AND(Questionnaire!$F$10="yes",Results!O13&lt;&gt;"M6",R13&gt;=90)," Additional methods may be required to gather information on why FLW is generated, e.g., diaries, qualitative interviews, waste prevention audits (e.g. using site visits) or other methods.","")</f>
        <v>#N/A</v>
      </c>
      <c r="Y13" s="7" t="s">
        <v>43</v>
      </c>
    </row>
    <row r="14" spans="1:42" ht="47.25" x14ac:dyDescent="0.25">
      <c r="A14" s="7" t="s">
        <v>33</v>
      </c>
      <c r="B14" s="20" t="e">
        <f>INDEX('Background Rankings - Hide'!C50:C52,MATCH(Questionnaire!$F26,'Background Rankings - Hide'!$B50:$B52,0))</f>
        <v>#N/A</v>
      </c>
      <c r="C14" s="20" t="e">
        <f>INDEX('Background Rankings - Hide'!D50:D52,MATCH(Questionnaire!$F26,'Background Rankings - Hide'!$B50:$B52,0))</f>
        <v>#N/A</v>
      </c>
      <c r="D14" s="20" t="e">
        <f>INDEX('Background Rankings - Hide'!E50:E52,MATCH(Questionnaire!$F26,'Background Rankings - Hide'!$B50:$B52,0))</f>
        <v>#N/A</v>
      </c>
      <c r="E14" s="20" t="e">
        <f>INDEX('Background Rankings - Hide'!F50:F52,MATCH(Questionnaire!$F26,'Background Rankings - Hide'!$B50:$B52,0))</f>
        <v>#N/A</v>
      </c>
      <c r="F14" s="20" t="e">
        <f>INDEX('Background Rankings - Hide'!G50:G52,MATCH(Questionnaire!$F26,'Background Rankings - Hide'!$B50:$B52,0))</f>
        <v>#N/A</v>
      </c>
      <c r="G14" s="20" t="e">
        <f>INDEX('Background Rankings - Hide'!H50:H52,MATCH(Questionnaire!$F26,'Background Rankings - Hide'!$B50:$B52,0))</f>
        <v>#N/A</v>
      </c>
      <c r="H14" s="20" t="e">
        <f>INDEX('Background Rankings - Hide'!I50:I52,MATCH(Questionnaire!$F26,'Background Rankings - Hide'!$B50:$B52,0))</f>
        <v>#N/A</v>
      </c>
      <c r="I14" s="20" t="e">
        <f>INDEX('Background Rankings - Hide'!J50:J52,MATCH(Questionnaire!$F26,'Background Rankings - Hide'!$B50:$B52,0))</f>
        <v>#N/A</v>
      </c>
      <c r="J14" s="20" t="e">
        <f>INDEX('Background Rankings - Hide'!K50:K52,MATCH(Questionnaire!$F26,'Background Rankings - Hide'!$B50:$B52,0))</f>
        <v>#N/A</v>
      </c>
      <c r="K14" s="20" t="e">
        <f>INDEX('Background Rankings - Hide'!L50:L52,MATCH(Questionnaire!$F26,'Background Rankings - Hide'!$B50:$B52,0))</f>
        <v>#N/A</v>
      </c>
      <c r="L14" s="20" t="e">
        <f>INDEX('Background Rankings - Hide'!M50:M52,MATCH(Questionnaire!$F26,'Background Rankings - Hide'!$B50:$B52,0))</f>
        <v>#N/A</v>
      </c>
      <c r="M14" s="20"/>
      <c r="N14" s="47"/>
      <c r="O14" s="23" t="s">
        <v>12</v>
      </c>
      <c r="P14" s="92" t="str">
        <f>"
"&amp;INDEX('Background Rankings - Hide'!$C$1:$M$1,MATCH(O14,'Background Rankings - Hide'!$C$2:$M$2,0))&amp;"
"</f>
        <v xml:space="preserve">
Modeling
</v>
      </c>
      <c r="Q14" s="24" t="s">
        <v>89</v>
      </c>
      <c r="R14" s="33" t="e">
        <f>PRODUCT(INDEX($B$5:$M$15,0,MATCH(O14,$B$4:$M$4,0)))*100</f>
        <v>#N/A</v>
      </c>
      <c r="S14" s="95" t="e">
        <f t="shared" si="0"/>
        <v>#N/A</v>
      </c>
      <c r="T14" s="46"/>
      <c r="U14" s="7" t="e">
        <f>IF(R14&gt;0,INDEX('Messages - Hide'!$C$3:$M$3,MATCH(O14,'Messages - Hide'!$C$2:$M$2,0)),"")</f>
        <v>#N/A</v>
      </c>
      <c r="V14" s="7" t="e">
        <f>IF(R14&lt;100,IF(R14&gt;0,CONCATENATE(IF(INDEX($B$5:$M$5,MATCH(O14,$B$4:$M$4,0))&lt;1,INDEX('Messages - Hide'!$C$6:$M$6,MATCH(O14,'Messages - Hide'!$C$2:$M$2,0)),""),IF(INDEX($B$6:$M$6,MATCH(O14,$B$4:$M$4,0))&lt;1,INDEX('Messages - Hide'!$C$10:$M$10,MATCH(O14,'Messages - Hide'!$C$2:$M$2,0)),""),IF(INDEX($B$7:$M$7,MATCH(O14,$B$4:$M$4,0))&lt;1,INDEX('Messages - Hide'!$C$14:$M$14,MATCH(O14,'Messages - Hide'!$C$2:$M$2,0)),""),IF(INDEX($B$8:$M$8,MATCH(O14,$B$4:$M$4,0))&lt;1,INDEX('Messages - Hide'!$C$18:$M$18,MATCH(O14,'Messages - Hide'!$C$2:$M$2,0)),""),IF(INDEX($B$9:$M$9,MATCH(O14,$B$4:$M$4,0))&lt;1,INDEX('Messages - Hide'!$C$22:$M$22,MATCH(O14,'Messages - Hide'!$C$2:$M$2,0)),""),IF(INDEX($B$10:$M$10,MATCH(O14,$B$4:$M$4,0))&lt;1,INDEX('Messages - Hide'!$C$26:$M$26,MATCH(O14,'Messages - Hide'!$C$2:$M$2,0)),""),IF(INDEX($B$11:$M$11,MATCH(O14,$B$4:$M$4,0))&lt;1,INDEX('Messages - Hide'!$C$30:$M$30,MATCH(O14,'Messages - Hide'!$C$2:$M$2,0)),""),IF(INDEX($B$12:$M$12,MATCH(O14,$B$4:$M$4,0))&lt;1,INDEX('Messages - Hide'!$C$34:$M$34,MATCH(O14,'Messages - Hide'!$C$2:$M$2,0)),""),IF(INDEX($B$13:$M$13,MATCH(O14,$B$4:$M$4,0))&lt;1,INDEX('Messages - Hide'!$C$38:$M$38,MATCH(O14,'Messages - Hide'!$C$2:$M$2,0)),""),IF(INDEX($B$14:$M$14,MATCH(O14,$B$4:$M$4,0))&lt;1,INDEX('Messages - Hide'!$C$42:$M$42,MATCH(O14,'Messages - Hide'!$C$2:$M$2,0)),""),IF(INDEX($B$15:$M$15,MATCH(O14,$B$4:$M$4,0))&lt;1,INDEX('Messages - Hide'!$C$46:$M$46,MATCH(O14,'Messages - Hide'!$C$2:$M$2,0)),""),""),""),"")</f>
        <v>#N/A</v>
      </c>
      <c r="W14" s="7" t="e">
        <f>IF(R14=0,CONCATENATE(IF(INDEX($B$5:$M$5,MATCH(O14,$B$4:$M$4,0))=0,INDEX('Messages - Hide'!$C$7:$M$7,MATCH(O14,'Messages - Hide'!$C$2:$M$2,0)),""),IF(INDEX($B$6:$M$6,MATCH(O14,$B$4:$M$4,0))=0,INDEX('Messages - Hide'!$C$11:$M$11,MATCH(O14,'Messages - Hide'!$C$2:$M$2,0)),""),IF(INDEX($B$7:$M$7,MATCH(O14,$B$4:$M$4,0))=0,INDEX('Messages - Hide'!$C$15:$M$15,MATCH(O14,'Messages - Hide'!$C$2:$M$2,0)),""),IF(INDEX($B$8:$M$8,MATCH(O14,$B$4:$M$4,0))=0,INDEX('Messages - Hide'!$C$19:$M$19,MATCH(O14,'Messages - Hide'!$C$2:$M$2,0)),""),IF(INDEX($B$9:$M$9,MATCH(O14,$B$4:$M$4,0))=0,INDEX('Messages - Hide'!$C$23:$M$23,MATCH(O14,'Messages - Hide'!$C$2:$M$2,0)),""),IF(INDEX($B$10:$M$10,MATCH(O14,$B$4:$M$4,0))=0,INDEX('Messages - Hide'!$C$27:$M$27,MATCH(O14,'Messages - Hide'!$C$2:$M$2,0)),""),IF(INDEX($B$11:$M$11,MATCH(O14,$B$4:$M$4,0))=0,INDEX('Messages - Hide'!$C$31:$M$31,MATCH(O14,'Messages - Hide'!$C$2:$M$2,0)),""),IF(INDEX($B$12:$M$12,MATCH(O14,$B$4:$M$4,0))=0,INDEX('Messages - Hide'!$C$35:$M$35,MATCH(O14,'Messages - Hide'!$C$2:$M$2,0)),""),IF(INDEX($B$13:$M$13,MATCH(O14,$B$4:$M$4,0))=0,INDEX('Messages - Hide'!$C$39:$M$39,MATCH(O14,'Messages - Hide'!$C$2:$M$2,0)),""),IF(INDEX($B$14:$M$14,MATCH(O14,$B$4:$M$4,0))=0,INDEX('Messages - Hide'!$C$43:$M$43,MATCH(O14,'Messages - Hide'!$C$2:$M$2,0)),""),IF(INDEX($B$15:$M$15,MATCH(O14,$B$4:$M$4,0))=0,INDEX('Messages - Hide'!$C$47:$M$47,MATCH(O14,'Messages - Hide'!$C$2:$M$2,0)),""),""),"")</f>
        <v>#N/A</v>
      </c>
      <c r="X14" s="7" t="e">
        <f>IF(AND(Questionnaire!$F$10="yes",Results!O14&lt;&gt;"M6",R14&gt;=90)," Additional methods may be required to gather information on why FLW is generated, e.g., diaries, qualitative interviews, waste prevention audits (e.g. using site visits) or other methods.","")</f>
        <v>#N/A</v>
      </c>
      <c r="Y14" s="7" t="s">
        <v>43</v>
      </c>
    </row>
    <row r="15" spans="1:42" ht="63.75" thickBot="1" x14ac:dyDescent="0.3">
      <c r="A15" s="7" t="s">
        <v>34</v>
      </c>
      <c r="B15" s="20" t="e">
        <f>INDEX('Background Rankings - Hide'!C55:C57,MATCH(Questionnaire!$F28,'Background Rankings - Hide'!$B55:$B57,0))</f>
        <v>#N/A</v>
      </c>
      <c r="C15" s="20" t="e">
        <f>INDEX('Background Rankings - Hide'!D55:D57,MATCH(Questionnaire!$F28,'Background Rankings - Hide'!$B55:$B57,0))</f>
        <v>#N/A</v>
      </c>
      <c r="D15" s="20" t="e">
        <f>INDEX('Background Rankings - Hide'!E55:E57,MATCH(Questionnaire!$F28,'Background Rankings - Hide'!$B55:$B57,0))</f>
        <v>#N/A</v>
      </c>
      <c r="E15" s="20" t="e">
        <f>INDEX('Background Rankings - Hide'!F55:F57,MATCH(Questionnaire!$F28,'Background Rankings - Hide'!$B55:$B57,0))</f>
        <v>#N/A</v>
      </c>
      <c r="F15" s="20" t="e">
        <f>INDEX('Background Rankings - Hide'!G55:G57,MATCH(Questionnaire!$F28,'Background Rankings - Hide'!$B55:$B57,0))</f>
        <v>#N/A</v>
      </c>
      <c r="G15" s="20" t="e">
        <f>INDEX('Background Rankings - Hide'!H55:H57,MATCH(Questionnaire!$F28,'Background Rankings - Hide'!$B55:$B57,0))</f>
        <v>#N/A</v>
      </c>
      <c r="H15" s="20" t="e">
        <f>INDEX('Background Rankings - Hide'!I55:I57,MATCH(Questionnaire!$F28,'Background Rankings - Hide'!$B55:$B57,0))</f>
        <v>#N/A</v>
      </c>
      <c r="I15" s="20" t="e">
        <f>INDEX('Background Rankings - Hide'!J55:J57,MATCH(Questionnaire!$F28,'Background Rankings - Hide'!$B55:$B57,0))</f>
        <v>#N/A</v>
      </c>
      <c r="J15" s="20" t="e">
        <f>INDEX('Background Rankings - Hide'!K55:K57,MATCH(Questionnaire!$F28,'Background Rankings - Hide'!$B55:$B57,0))</f>
        <v>#N/A</v>
      </c>
      <c r="K15" s="20" t="e">
        <f>INDEX('Background Rankings - Hide'!L55:L57,MATCH(Questionnaire!$F28,'Background Rankings - Hide'!$B55:$B57,0))</f>
        <v>#N/A</v>
      </c>
      <c r="L15" s="20" t="e">
        <f>INDEX('Background Rankings - Hide'!M55:M57,MATCH(Questionnaire!$F28,'Background Rankings - Hide'!$B55:$B57,0))</f>
        <v>#N/A</v>
      </c>
      <c r="M15" s="20"/>
      <c r="N15" s="47"/>
      <c r="O15" s="25" t="s">
        <v>14</v>
      </c>
      <c r="P15" s="93" t="str">
        <f>"
"&amp;INDEX('Background Rankings - Hide'!$C$1:$M$1,MATCH(O15,'Background Rankings - Hide'!$C$2:$M$2,0))&amp;"
"</f>
        <v xml:space="preserve">
Assessing volume using COD measurements
</v>
      </c>
      <c r="Q15" s="26" t="s">
        <v>111</v>
      </c>
      <c r="R15" s="34" t="e">
        <f>PRODUCT(INDEX($B$5:$M$15,0,MATCH(O15,$B$4:$M$4,0)))*100</f>
        <v>#N/A</v>
      </c>
      <c r="S15" s="96" t="e">
        <f t="shared" si="0"/>
        <v>#N/A</v>
      </c>
      <c r="T15" s="46"/>
      <c r="U15" s="7" t="e">
        <f>IF(R15&gt;0,INDEX('Messages - Hide'!$C$3:$M$3,MATCH(O15,'Messages - Hide'!$C$2:$M$2,0)),"")</f>
        <v>#N/A</v>
      </c>
      <c r="V15" s="7" t="e">
        <f>IF(R15&lt;100,IF(R15&gt;0,CONCATENATE(IF(INDEX($B$5:$M$5,MATCH(O15,$B$4:$M$4,0))&lt;1,INDEX('Messages - Hide'!$C$6:$M$6,MATCH(O15,'Messages - Hide'!$C$2:$M$2,0)),""),IF(INDEX($B$6:$M$6,MATCH(O15,$B$4:$M$4,0))&lt;1,INDEX('Messages - Hide'!$C$10:$M$10,MATCH(O15,'Messages - Hide'!$C$2:$M$2,0)),""),IF(INDEX($B$7:$M$7,MATCH(O15,$B$4:$M$4,0))&lt;1,INDEX('Messages - Hide'!$C$14:$M$14,MATCH(O15,'Messages - Hide'!$C$2:$M$2,0)),""),IF(INDEX($B$8:$M$8,MATCH(O15,$B$4:$M$4,0))&lt;1,INDEX('Messages - Hide'!$C$18:$M$18,MATCH(O15,'Messages - Hide'!$C$2:$M$2,0)),""),IF(INDEX($B$9:$M$9,MATCH(O15,$B$4:$M$4,0))&lt;1,INDEX('Messages - Hide'!$C$22:$M$22,MATCH(O15,'Messages - Hide'!$C$2:$M$2,0)),""),IF(INDEX($B$10:$M$10,MATCH(O15,$B$4:$M$4,0))&lt;1,INDEX('Messages - Hide'!$C$26:$M$26,MATCH(O15,'Messages - Hide'!$C$2:$M$2,0)),""),IF(INDEX($B$11:$M$11,MATCH(O15,$B$4:$M$4,0))&lt;1,INDEX('Messages - Hide'!$C$30:$M$30,MATCH(O15,'Messages - Hide'!$C$2:$M$2,0)),""),IF(INDEX($B$12:$M$12,MATCH(O15,$B$4:$M$4,0))&lt;1,INDEX('Messages - Hide'!$C$34:$M$34,MATCH(O15,'Messages - Hide'!$C$2:$M$2,0)),""),IF(INDEX($B$13:$M$13,MATCH(O15,$B$4:$M$4,0))&lt;1,INDEX('Messages - Hide'!$C$38:$M$38,MATCH(O15,'Messages - Hide'!$C$2:$M$2,0)),""),IF(INDEX($B$14:$M$14,MATCH(O15,$B$4:$M$4,0))&lt;1,INDEX('Messages - Hide'!$C$42:$M$42,MATCH(O15,'Messages - Hide'!$C$2:$M$2,0)),""),IF(INDEX($B$15:$M$15,MATCH(O15,$B$4:$M$4,0))&lt;1,INDEX('Messages - Hide'!$C$46:$M$46,MATCH(O15,'Messages - Hide'!$C$2:$M$2,0)),""),""),""),"")</f>
        <v>#N/A</v>
      </c>
      <c r="W15" s="7" t="e">
        <f>IF(R15=0,CONCATENATE(IF(INDEX($B$5:$M$5,MATCH(O15,$B$4:$M$4,0))=0,INDEX('Messages - Hide'!$C$7:$M$7,MATCH(O15,'Messages - Hide'!$C$2:$M$2,0)),""),IF(INDEX($B$6:$M$6,MATCH(O15,$B$4:$M$4,0))=0,INDEX('Messages - Hide'!$C$11:$M$11,MATCH(O15,'Messages - Hide'!$C$2:$M$2,0)),""),IF(INDEX($B$7:$M$7,MATCH(O15,$B$4:$M$4,0))=0,INDEX('Messages - Hide'!$C$15:$M$15,MATCH(O15,'Messages - Hide'!$C$2:$M$2,0)),""),IF(INDEX($B$8:$M$8,MATCH(O15,$B$4:$M$4,0))=0,INDEX('Messages - Hide'!$C$19:$M$19,MATCH(O15,'Messages - Hide'!$C$2:$M$2,0)),""),IF(INDEX($B$9:$M$9,MATCH(O15,$B$4:$M$4,0))=0,INDEX('Messages - Hide'!$C$23:$M$23,MATCH(O15,'Messages - Hide'!$C$2:$M$2,0)),""),IF(INDEX($B$10:$M$10,MATCH(O15,$B$4:$M$4,0))=0,INDEX('Messages - Hide'!$C$27:$M$27,MATCH(O15,'Messages - Hide'!$C$2:$M$2,0)),""),IF(INDEX($B$11:$M$11,MATCH(O15,$B$4:$M$4,0))=0,INDEX('Messages - Hide'!$C$31:$M$31,MATCH(O15,'Messages - Hide'!$C$2:$M$2,0)),""),IF(INDEX($B$12:$M$12,MATCH(O15,$B$4:$M$4,0))=0,INDEX('Messages - Hide'!$C$35:$M$35,MATCH(O15,'Messages - Hide'!$C$2:$M$2,0)),""),IF(INDEX($B$13:$M$13,MATCH(O15,$B$4:$M$4,0))=0,INDEX('Messages - Hide'!$C$39:$M$39,MATCH(O15,'Messages - Hide'!$C$2:$M$2,0)),""),IF(INDEX($B$14:$M$14,MATCH(O15,$B$4:$M$4,0))=0,INDEX('Messages - Hide'!$C$43:$M$43,MATCH(O15,'Messages - Hide'!$C$2:$M$2,0)),""),IF(INDEX($B$15:$M$15,MATCH(O15,$B$4:$M$4,0))=0,INDEX('Messages - Hide'!$C$47:$M$47,MATCH(O15,'Messages - Hide'!$C$2:$M$2,0)),""),""),"")</f>
        <v>#N/A</v>
      </c>
      <c r="X15" s="7" t="e">
        <f>IF(AND(Questionnaire!$F$10="yes",Results!O15&lt;&gt;"M6",R15&gt;=90)," Additional methods may be required to gather information on why FLW is generated, e.g., diaries, qualitative interviews, waste prevention audits (e.g. using site visits) or other methods.","")</f>
        <v>#N/A</v>
      </c>
      <c r="Y15" s="7" t="s">
        <v>43</v>
      </c>
      <c r="Z15" s="6"/>
      <c r="AA15" s="6"/>
      <c r="AB15" s="6"/>
      <c r="AC15" s="6"/>
      <c r="AD15" s="6"/>
      <c r="AE15" s="6"/>
      <c r="AF15" s="6"/>
      <c r="AG15" s="6"/>
      <c r="AH15" s="6"/>
      <c r="AI15" s="6"/>
      <c r="AJ15" s="6"/>
      <c r="AK15" s="6"/>
      <c r="AL15" s="6"/>
      <c r="AM15" s="6"/>
      <c r="AN15" s="6"/>
      <c r="AO15" s="6"/>
      <c r="AP15" s="6"/>
    </row>
    <row r="16" spans="1:42" s="6" customFormat="1" ht="15" customHeight="1" x14ac:dyDescent="0.25">
      <c r="A16"/>
      <c r="B16"/>
      <c r="C16"/>
      <c r="D16"/>
      <c r="E16"/>
      <c r="F16"/>
      <c r="G16"/>
      <c r="H16"/>
      <c r="I16"/>
      <c r="J16"/>
      <c r="K16"/>
      <c r="M16"/>
      <c r="N16" s="62"/>
      <c r="O16" s="109"/>
      <c r="P16" s="110"/>
      <c r="Q16" s="110"/>
      <c r="R16" s="110"/>
      <c r="S16" s="111"/>
      <c r="T16" s="112"/>
      <c r="U16" s="35"/>
      <c r="Y16" s="7" t="s">
        <v>43</v>
      </c>
      <c r="Z16"/>
      <c r="AA16"/>
      <c r="AB16"/>
      <c r="AC16"/>
      <c r="AD16"/>
      <c r="AE16"/>
      <c r="AF16"/>
      <c r="AG16"/>
      <c r="AH16"/>
      <c r="AI16"/>
      <c r="AJ16"/>
      <c r="AK16"/>
      <c r="AL16"/>
      <c r="AM16"/>
      <c r="AN16"/>
      <c r="AO16"/>
      <c r="AP16"/>
    </row>
  </sheetData>
  <sortState ref="O5:R15">
    <sortCondition descending="1" ref="R5:R15"/>
  </sortState>
  <customSheetViews>
    <customSheetView guid="{8A4AFFFD-FD05-48AB-931F-4711C83FCA2B}" scale="90" hiddenColumns="1" topLeftCell="P1">
      <selection activeCell="S3" sqref="S3"/>
      <pageMargins left="0.7" right="0.7" top="0.75" bottom="0.75" header="0.3" footer="0.3"/>
    </customSheetView>
    <customSheetView guid="{4674CF11-C096-4793-ACB7-ECDEC4366366}" scale="90" hiddenColumns="1" topLeftCell="P1">
      <selection activeCell="P1" sqref="P1"/>
      <pageMargins left="0.7" right="0.7" top="0.75" bottom="0.75" header="0.3" footer="0.3"/>
    </customSheetView>
  </customSheetViews>
  <mergeCells count="2">
    <mergeCell ref="P4:Q4"/>
    <mergeCell ref="P2:Q2"/>
  </mergeCells>
  <conditionalFormatting sqref="O5:S15">
    <cfRule type="expression" dxfId="2" priority="13">
      <formula>$R5&lt;25</formula>
    </cfRule>
    <cfRule type="expression" dxfId="1" priority="15">
      <formula>AND($R5&gt;=25,$R5&lt;90)</formula>
    </cfRule>
    <cfRule type="expression" dxfId="0" priority="16">
      <formula>$R5&gt;=90</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57"/>
  <sheetViews>
    <sheetView zoomScale="80" zoomScaleNormal="80" workbookViewId="0">
      <pane ySplit="2" topLeftCell="A3" activePane="bottomLeft" state="frozen"/>
      <selection activeCell="C26" sqref="C26"/>
      <selection pane="bottomLeft" activeCell="B53" sqref="B53"/>
    </sheetView>
  </sheetViews>
  <sheetFormatPr defaultRowHeight="15" x14ac:dyDescent="0.25"/>
  <cols>
    <col min="1" max="1" width="9.140625" style="5"/>
    <col min="2" max="2" width="61.28515625" style="124" customWidth="1"/>
    <col min="3" max="12" width="14.42578125" style="5" customWidth="1"/>
    <col min="13" max="13" width="16.42578125" style="5" customWidth="1"/>
    <col min="14" max="16384" width="9.140625" style="5"/>
  </cols>
  <sheetData>
    <row r="1" spans="1:13" s="120" customFormat="1" ht="63" customHeight="1" x14ac:dyDescent="0.25">
      <c r="B1" s="121"/>
      <c r="C1" s="122" t="s">
        <v>83</v>
      </c>
      <c r="D1" s="122" t="s">
        <v>72</v>
      </c>
      <c r="E1" s="122" t="s">
        <v>96</v>
      </c>
      <c r="F1" s="122" t="s">
        <v>73</v>
      </c>
      <c r="G1" s="122" t="s">
        <v>18</v>
      </c>
      <c r="H1" s="122" t="s">
        <v>19</v>
      </c>
      <c r="I1" s="122" t="s">
        <v>79</v>
      </c>
      <c r="J1" s="122" t="s">
        <v>93</v>
      </c>
      <c r="K1" s="122" t="s">
        <v>90</v>
      </c>
      <c r="L1" s="122" t="s">
        <v>92</v>
      </c>
      <c r="M1" s="120" t="s">
        <v>94</v>
      </c>
    </row>
    <row r="2" spans="1:13" s="120" customFormat="1" x14ac:dyDescent="0.25">
      <c r="B2" s="121"/>
      <c r="C2" s="121" t="s">
        <v>4</v>
      </c>
      <c r="D2" s="121" t="s">
        <v>5</v>
      </c>
      <c r="E2" s="121" t="s">
        <v>6</v>
      </c>
      <c r="F2" s="121" t="s">
        <v>7</v>
      </c>
      <c r="G2" s="121" t="s">
        <v>8</v>
      </c>
      <c r="H2" s="121" t="s">
        <v>9</v>
      </c>
      <c r="I2" s="121" t="s">
        <v>10</v>
      </c>
      <c r="J2" s="121" t="s">
        <v>11</v>
      </c>
      <c r="K2" s="121" t="s">
        <v>12</v>
      </c>
      <c r="L2" s="121" t="s">
        <v>13</v>
      </c>
      <c r="M2" s="121" t="s">
        <v>14</v>
      </c>
    </row>
    <row r="3" spans="1:13" x14ac:dyDescent="0.25">
      <c r="A3" s="5" t="s">
        <v>0</v>
      </c>
      <c r="B3" s="123" t="s">
        <v>146</v>
      </c>
      <c r="C3" s="40"/>
      <c r="D3" s="40"/>
      <c r="E3" s="40"/>
      <c r="F3" s="40"/>
      <c r="G3" s="40"/>
      <c r="H3" s="40"/>
      <c r="I3" s="40"/>
      <c r="J3" s="40"/>
      <c r="K3" s="40"/>
      <c r="L3" s="40"/>
    </row>
    <row r="4" spans="1:13" x14ac:dyDescent="0.25">
      <c r="A4" s="9" t="s">
        <v>15</v>
      </c>
      <c r="B4" s="9" t="s">
        <v>115</v>
      </c>
      <c r="C4" s="5">
        <v>1</v>
      </c>
      <c r="D4" s="5">
        <v>1</v>
      </c>
      <c r="E4" s="5">
        <v>1</v>
      </c>
      <c r="F4" s="5">
        <v>1</v>
      </c>
      <c r="G4" s="5">
        <v>1</v>
      </c>
      <c r="H4" s="5">
        <v>0.5</v>
      </c>
      <c r="I4" s="5">
        <v>0.25</v>
      </c>
      <c r="J4" s="5">
        <v>0.9</v>
      </c>
      <c r="K4" s="5">
        <v>0.2</v>
      </c>
      <c r="L4" s="5">
        <v>0</v>
      </c>
      <c r="M4" s="5">
        <v>0.75</v>
      </c>
    </row>
    <row r="5" spans="1:13" ht="15" customHeight="1" x14ac:dyDescent="0.25">
      <c r="A5" s="9" t="s">
        <v>16</v>
      </c>
      <c r="B5" s="124" t="s">
        <v>120</v>
      </c>
      <c r="C5" s="5">
        <v>1</v>
      </c>
      <c r="D5" s="5">
        <v>1</v>
      </c>
      <c r="E5" s="5">
        <v>1</v>
      </c>
      <c r="F5" s="5">
        <v>1</v>
      </c>
      <c r="G5" s="5">
        <v>1</v>
      </c>
      <c r="H5" s="5">
        <v>1</v>
      </c>
      <c r="I5" s="5">
        <v>0.5</v>
      </c>
      <c r="J5" s="5">
        <v>1</v>
      </c>
      <c r="K5" s="5">
        <v>0.85</v>
      </c>
      <c r="L5" s="5">
        <v>0.5</v>
      </c>
      <c r="M5" s="5">
        <v>1</v>
      </c>
    </row>
    <row r="6" spans="1:13" x14ac:dyDescent="0.25">
      <c r="A6" s="9" t="s">
        <v>17</v>
      </c>
      <c r="B6" s="124" t="s">
        <v>3</v>
      </c>
      <c r="C6" s="5">
        <v>1</v>
      </c>
      <c r="D6" s="5">
        <v>1</v>
      </c>
      <c r="E6" s="5">
        <v>1</v>
      </c>
      <c r="F6" s="5">
        <v>1</v>
      </c>
      <c r="G6" s="5">
        <v>1</v>
      </c>
      <c r="H6" s="5">
        <v>1</v>
      </c>
      <c r="I6" s="5">
        <v>1</v>
      </c>
      <c r="J6" s="5">
        <v>1</v>
      </c>
      <c r="K6" s="5">
        <v>1</v>
      </c>
      <c r="L6" s="5">
        <v>1</v>
      </c>
      <c r="M6" s="5">
        <v>1</v>
      </c>
    </row>
    <row r="8" spans="1:13" x14ac:dyDescent="0.25">
      <c r="A8" s="9" t="s">
        <v>21</v>
      </c>
      <c r="B8" s="123" t="s">
        <v>56</v>
      </c>
      <c r="C8" s="123"/>
      <c r="D8" s="123"/>
      <c r="E8" s="123"/>
      <c r="F8" s="123"/>
      <c r="G8" s="123"/>
      <c r="H8" s="123"/>
      <c r="I8" s="123"/>
      <c r="J8" s="123"/>
      <c r="K8" s="123"/>
      <c r="L8" s="123"/>
    </row>
    <row r="9" spans="1:13" x14ac:dyDescent="0.25">
      <c r="A9" s="9" t="s">
        <v>15</v>
      </c>
      <c r="B9" s="125" t="s">
        <v>29</v>
      </c>
      <c r="C9" s="5">
        <v>1</v>
      </c>
      <c r="D9" s="5">
        <v>1</v>
      </c>
      <c r="E9" s="5">
        <v>1</v>
      </c>
      <c r="F9" s="5">
        <v>1</v>
      </c>
      <c r="G9" s="5">
        <v>1</v>
      </c>
      <c r="H9" s="5">
        <v>1</v>
      </c>
      <c r="I9" s="5">
        <v>1</v>
      </c>
      <c r="J9" s="5">
        <v>1</v>
      </c>
      <c r="K9" s="5">
        <v>1</v>
      </c>
      <c r="L9" s="5">
        <v>1</v>
      </c>
      <c r="M9" s="5">
        <v>1</v>
      </c>
    </row>
    <row r="10" spans="1:13" x14ac:dyDescent="0.25">
      <c r="A10" s="9" t="s">
        <v>16</v>
      </c>
      <c r="B10" s="125" t="s">
        <v>20</v>
      </c>
      <c r="C10" s="5">
        <v>1</v>
      </c>
      <c r="D10" s="5">
        <v>1</v>
      </c>
      <c r="E10" s="5">
        <v>1</v>
      </c>
      <c r="F10" s="5">
        <v>1</v>
      </c>
      <c r="G10" s="5">
        <v>1</v>
      </c>
      <c r="H10" s="5">
        <v>1</v>
      </c>
      <c r="I10" s="5">
        <v>1</v>
      </c>
      <c r="J10" s="5">
        <v>1</v>
      </c>
      <c r="K10" s="5">
        <v>1</v>
      </c>
      <c r="L10" s="5">
        <v>1</v>
      </c>
      <c r="M10" s="5">
        <v>1</v>
      </c>
    </row>
    <row r="11" spans="1:13" x14ac:dyDescent="0.25">
      <c r="A11" s="9" t="s">
        <v>17</v>
      </c>
      <c r="B11" s="125" t="s">
        <v>3</v>
      </c>
      <c r="C11" s="5">
        <v>1</v>
      </c>
      <c r="D11" s="5">
        <v>1</v>
      </c>
      <c r="E11" s="5">
        <v>1</v>
      </c>
      <c r="F11" s="5">
        <v>1</v>
      </c>
      <c r="G11" s="5">
        <v>1</v>
      </c>
      <c r="H11" s="5">
        <v>1</v>
      </c>
      <c r="I11" s="5">
        <v>1</v>
      </c>
      <c r="J11" s="5">
        <v>1</v>
      </c>
      <c r="K11" s="5">
        <v>1</v>
      </c>
      <c r="L11" s="5">
        <v>1</v>
      </c>
      <c r="M11" s="5">
        <v>1</v>
      </c>
    </row>
    <row r="13" spans="1:13" x14ac:dyDescent="0.25">
      <c r="A13" s="9" t="s">
        <v>22</v>
      </c>
      <c r="B13" s="123" t="s">
        <v>66</v>
      </c>
      <c r="C13" s="40"/>
      <c r="D13" s="40"/>
      <c r="E13" s="40"/>
      <c r="F13" s="40"/>
      <c r="G13" s="40"/>
      <c r="H13" s="40"/>
      <c r="I13" s="40"/>
      <c r="J13" s="40"/>
      <c r="K13" s="40"/>
      <c r="L13" s="40"/>
    </row>
    <row r="14" spans="1:13" x14ac:dyDescent="0.25">
      <c r="A14" s="9" t="s">
        <v>15</v>
      </c>
      <c r="B14" s="125" t="s">
        <v>29</v>
      </c>
      <c r="C14" s="5">
        <v>1</v>
      </c>
      <c r="D14" s="5">
        <v>1</v>
      </c>
      <c r="E14" s="5">
        <v>1</v>
      </c>
      <c r="F14" s="5">
        <v>1</v>
      </c>
      <c r="G14" s="5">
        <v>1</v>
      </c>
      <c r="H14" s="5">
        <v>1</v>
      </c>
      <c r="I14" s="5">
        <v>1</v>
      </c>
      <c r="J14" s="5">
        <v>1</v>
      </c>
      <c r="K14" s="5">
        <v>1</v>
      </c>
      <c r="L14" s="5">
        <v>1</v>
      </c>
      <c r="M14" s="5">
        <v>1</v>
      </c>
    </row>
    <row r="15" spans="1:13" x14ac:dyDescent="0.25">
      <c r="A15" s="9" t="s">
        <v>16</v>
      </c>
      <c r="B15" s="125" t="s">
        <v>20</v>
      </c>
      <c r="C15" s="5">
        <v>1</v>
      </c>
      <c r="D15" s="5">
        <v>0</v>
      </c>
      <c r="E15" s="5">
        <v>0</v>
      </c>
      <c r="F15" s="5">
        <v>0</v>
      </c>
      <c r="G15" s="5">
        <v>0</v>
      </c>
      <c r="H15" s="5">
        <v>1</v>
      </c>
      <c r="I15" s="5">
        <v>1</v>
      </c>
      <c r="J15" s="5">
        <v>1</v>
      </c>
      <c r="K15" s="5">
        <v>1</v>
      </c>
      <c r="L15" s="5">
        <v>1</v>
      </c>
      <c r="M15" s="5">
        <v>0</v>
      </c>
    </row>
    <row r="16" spans="1:13" x14ac:dyDescent="0.25">
      <c r="A16" s="9" t="s">
        <v>17</v>
      </c>
      <c r="B16" s="125" t="s">
        <v>3</v>
      </c>
      <c r="C16" s="5">
        <v>1</v>
      </c>
      <c r="D16" s="5">
        <v>1</v>
      </c>
      <c r="E16" s="5">
        <v>1</v>
      </c>
      <c r="F16" s="5">
        <v>1</v>
      </c>
      <c r="G16" s="5">
        <v>1</v>
      </c>
      <c r="H16" s="5">
        <v>1</v>
      </c>
      <c r="I16" s="5">
        <v>1</v>
      </c>
      <c r="J16" s="5">
        <v>1</v>
      </c>
      <c r="K16" s="5">
        <v>1</v>
      </c>
      <c r="L16" s="5">
        <v>1</v>
      </c>
      <c r="M16" s="5">
        <v>1</v>
      </c>
    </row>
    <row r="18" spans="1:13" x14ac:dyDescent="0.25">
      <c r="A18" s="9" t="s">
        <v>23</v>
      </c>
      <c r="B18" s="123" t="s">
        <v>63</v>
      </c>
      <c r="C18" s="123"/>
      <c r="D18" s="123"/>
      <c r="E18" s="123"/>
      <c r="F18" s="123"/>
      <c r="G18" s="123"/>
      <c r="H18" s="123"/>
      <c r="I18" s="123"/>
      <c r="J18" s="123"/>
      <c r="K18" s="123"/>
      <c r="L18" s="123"/>
    </row>
    <row r="19" spans="1:13" x14ac:dyDescent="0.25">
      <c r="A19" s="9" t="s">
        <v>15</v>
      </c>
      <c r="B19" s="9" t="s">
        <v>68</v>
      </c>
      <c r="C19" s="5">
        <v>1</v>
      </c>
      <c r="D19" s="5">
        <v>0</v>
      </c>
      <c r="E19" s="5">
        <v>0</v>
      </c>
      <c r="F19" s="5">
        <v>0</v>
      </c>
      <c r="G19" s="5">
        <v>1</v>
      </c>
      <c r="H19" s="5">
        <v>1</v>
      </c>
      <c r="I19" s="5">
        <v>1</v>
      </c>
      <c r="J19" s="5">
        <v>1</v>
      </c>
      <c r="K19" s="5">
        <v>1</v>
      </c>
      <c r="L19" s="5">
        <v>1</v>
      </c>
      <c r="M19" s="5">
        <v>0.5</v>
      </c>
    </row>
    <row r="20" spans="1:13" x14ac:dyDescent="0.25">
      <c r="A20" s="9" t="s">
        <v>16</v>
      </c>
      <c r="B20" s="9" t="s">
        <v>69</v>
      </c>
      <c r="C20" s="5">
        <v>1</v>
      </c>
      <c r="D20" s="5">
        <v>1</v>
      </c>
      <c r="E20" s="5">
        <v>1</v>
      </c>
      <c r="F20" s="5">
        <v>1</v>
      </c>
      <c r="G20" s="5">
        <v>0.9</v>
      </c>
      <c r="H20" s="5">
        <v>1</v>
      </c>
      <c r="I20" s="5">
        <v>1</v>
      </c>
      <c r="J20" s="5">
        <v>1</v>
      </c>
      <c r="K20" s="5">
        <v>1</v>
      </c>
      <c r="L20" s="5">
        <v>1</v>
      </c>
      <c r="M20" s="5">
        <v>1</v>
      </c>
    </row>
    <row r="21" spans="1:13" x14ac:dyDescent="0.25">
      <c r="A21" s="9" t="s">
        <v>17</v>
      </c>
      <c r="B21" s="125" t="s">
        <v>3</v>
      </c>
      <c r="C21" s="5">
        <v>1</v>
      </c>
      <c r="D21" s="5">
        <v>1</v>
      </c>
      <c r="E21" s="5">
        <v>1</v>
      </c>
      <c r="F21" s="5">
        <v>1</v>
      </c>
      <c r="G21" s="5">
        <v>1</v>
      </c>
      <c r="H21" s="5">
        <v>1</v>
      </c>
      <c r="I21" s="5">
        <v>1</v>
      </c>
      <c r="J21" s="5">
        <v>1</v>
      </c>
      <c r="K21" s="5">
        <v>1</v>
      </c>
      <c r="L21" s="5">
        <v>1</v>
      </c>
      <c r="M21" s="5">
        <v>1</v>
      </c>
    </row>
    <row r="23" spans="1:13" x14ac:dyDescent="0.25">
      <c r="A23" s="9" t="s">
        <v>24</v>
      </c>
      <c r="B23" s="123" t="s">
        <v>30</v>
      </c>
      <c r="C23" s="123"/>
      <c r="D23" s="123"/>
      <c r="E23" s="123"/>
      <c r="F23" s="123"/>
      <c r="G23" s="123"/>
      <c r="H23" s="123"/>
      <c r="I23" s="123"/>
      <c r="J23" s="123"/>
      <c r="K23" s="123"/>
      <c r="L23" s="123"/>
    </row>
    <row r="24" spans="1:13" x14ac:dyDescent="0.25">
      <c r="A24" s="9" t="s">
        <v>15</v>
      </c>
      <c r="B24" s="125" t="s">
        <v>39</v>
      </c>
      <c r="C24" s="5">
        <v>1</v>
      </c>
      <c r="D24" s="5">
        <v>0.5</v>
      </c>
      <c r="E24" s="5">
        <v>0.5</v>
      </c>
      <c r="F24" s="5">
        <v>1</v>
      </c>
      <c r="G24" s="5">
        <v>0.2</v>
      </c>
      <c r="H24" s="5">
        <v>1</v>
      </c>
      <c r="I24" s="5">
        <v>1</v>
      </c>
      <c r="J24" s="5">
        <v>1</v>
      </c>
      <c r="K24" s="5">
        <v>1</v>
      </c>
      <c r="L24" s="5">
        <v>1</v>
      </c>
      <c r="M24" s="5">
        <v>1</v>
      </c>
    </row>
    <row r="25" spans="1:13" x14ac:dyDescent="0.25">
      <c r="A25" s="9" t="s">
        <v>16</v>
      </c>
      <c r="B25" s="125" t="s">
        <v>40</v>
      </c>
      <c r="C25" s="5">
        <v>1</v>
      </c>
      <c r="D25" s="5">
        <v>1</v>
      </c>
      <c r="E25" s="5">
        <v>1</v>
      </c>
      <c r="F25" s="5">
        <v>0.25</v>
      </c>
      <c r="G25" s="5">
        <v>1</v>
      </c>
      <c r="H25" s="5">
        <v>1</v>
      </c>
      <c r="I25" s="5">
        <v>1</v>
      </c>
      <c r="J25" s="5">
        <v>1</v>
      </c>
      <c r="K25" s="5">
        <v>1</v>
      </c>
      <c r="L25" s="5">
        <v>1</v>
      </c>
      <c r="M25" s="5">
        <v>0</v>
      </c>
    </row>
    <row r="26" spans="1:13" x14ac:dyDescent="0.25">
      <c r="A26" s="9" t="s">
        <v>17</v>
      </c>
      <c r="B26" s="125" t="s">
        <v>38</v>
      </c>
      <c r="C26" s="5">
        <v>1</v>
      </c>
      <c r="D26" s="5">
        <v>1</v>
      </c>
      <c r="E26" s="5">
        <v>1</v>
      </c>
      <c r="F26" s="5">
        <v>1</v>
      </c>
      <c r="G26" s="5">
        <v>1</v>
      </c>
      <c r="H26" s="5">
        <v>1</v>
      </c>
      <c r="I26" s="5">
        <v>1</v>
      </c>
      <c r="J26" s="5">
        <v>1</v>
      </c>
      <c r="K26" s="5">
        <v>1</v>
      </c>
      <c r="L26" s="5">
        <v>1</v>
      </c>
      <c r="M26" s="5">
        <v>0.8</v>
      </c>
    </row>
    <row r="28" spans="1:13" ht="15" customHeight="1" x14ac:dyDescent="0.25">
      <c r="A28" s="9" t="s">
        <v>25</v>
      </c>
      <c r="B28" s="123" t="s">
        <v>122</v>
      </c>
      <c r="C28" s="40"/>
      <c r="D28" s="40"/>
      <c r="E28" s="40"/>
      <c r="F28" s="40"/>
      <c r="G28" s="40"/>
      <c r="H28" s="40"/>
      <c r="I28" s="40"/>
      <c r="J28" s="40"/>
      <c r="K28" s="40"/>
      <c r="L28" s="40"/>
    </row>
    <row r="29" spans="1:13" x14ac:dyDescent="0.25">
      <c r="A29" s="9" t="s">
        <v>15</v>
      </c>
      <c r="B29" s="124" t="s">
        <v>117</v>
      </c>
      <c r="C29" s="5">
        <v>1</v>
      </c>
      <c r="D29" s="5">
        <v>0</v>
      </c>
      <c r="E29" s="5">
        <v>0</v>
      </c>
      <c r="F29" s="5">
        <v>1</v>
      </c>
      <c r="G29" s="5">
        <v>0</v>
      </c>
      <c r="H29" s="5">
        <v>1</v>
      </c>
      <c r="I29" s="5">
        <v>1</v>
      </c>
      <c r="J29" s="5">
        <v>1</v>
      </c>
      <c r="K29" s="5">
        <v>1</v>
      </c>
      <c r="L29" s="5">
        <v>1</v>
      </c>
      <c r="M29" s="5">
        <v>1</v>
      </c>
    </row>
    <row r="30" spans="1:13" x14ac:dyDescent="0.25">
      <c r="A30" s="9" t="s">
        <v>16</v>
      </c>
      <c r="B30" s="124" t="s">
        <v>119</v>
      </c>
      <c r="C30" s="5">
        <v>1</v>
      </c>
      <c r="D30" s="5">
        <v>1</v>
      </c>
      <c r="E30" s="5">
        <v>1</v>
      </c>
      <c r="F30" s="5">
        <v>1</v>
      </c>
      <c r="G30" s="5">
        <v>1</v>
      </c>
      <c r="H30" s="5">
        <v>1</v>
      </c>
      <c r="I30" s="5">
        <v>1</v>
      </c>
      <c r="J30" s="5">
        <v>1</v>
      </c>
      <c r="K30" s="5">
        <v>1</v>
      </c>
      <c r="L30" s="5">
        <v>1</v>
      </c>
      <c r="M30" s="5">
        <v>0</v>
      </c>
    </row>
    <row r="31" spans="1:13" x14ac:dyDescent="0.25">
      <c r="A31" s="9" t="s">
        <v>17</v>
      </c>
      <c r="B31" s="124" t="s">
        <v>118</v>
      </c>
      <c r="C31" s="5">
        <v>1</v>
      </c>
      <c r="D31" s="5">
        <v>1</v>
      </c>
      <c r="E31" s="5">
        <v>1</v>
      </c>
      <c r="F31" s="5">
        <v>1</v>
      </c>
      <c r="G31" s="5">
        <v>1</v>
      </c>
      <c r="H31" s="5">
        <v>1</v>
      </c>
      <c r="I31" s="5">
        <v>1</v>
      </c>
      <c r="J31" s="5">
        <v>1</v>
      </c>
      <c r="K31" s="5">
        <v>1</v>
      </c>
      <c r="L31" s="5">
        <v>1</v>
      </c>
      <c r="M31" s="5">
        <v>1</v>
      </c>
    </row>
    <row r="32" spans="1:13" x14ac:dyDescent="0.25">
      <c r="A32" s="9"/>
    </row>
    <row r="34" spans="1:13" x14ac:dyDescent="0.25">
      <c r="A34" s="9" t="s">
        <v>26</v>
      </c>
      <c r="B34" s="123" t="s">
        <v>144</v>
      </c>
      <c r="C34" s="40"/>
      <c r="D34" s="40"/>
      <c r="E34" s="40"/>
      <c r="F34" s="40"/>
      <c r="G34" s="40"/>
      <c r="H34" s="40"/>
      <c r="I34" s="40"/>
      <c r="J34" s="40"/>
      <c r="K34" s="40"/>
      <c r="L34" s="40"/>
    </row>
    <row r="35" spans="1:13" x14ac:dyDescent="0.25">
      <c r="A35" s="9" t="s">
        <v>15</v>
      </c>
      <c r="B35" s="124" t="s">
        <v>29</v>
      </c>
      <c r="C35" s="5">
        <v>1</v>
      </c>
      <c r="D35" s="5">
        <v>1</v>
      </c>
      <c r="E35" s="5">
        <v>1</v>
      </c>
      <c r="F35" s="5">
        <v>1</v>
      </c>
      <c r="G35" s="5">
        <v>1</v>
      </c>
      <c r="H35" s="5">
        <v>1</v>
      </c>
      <c r="I35" s="5">
        <v>1</v>
      </c>
      <c r="J35" s="5">
        <v>1</v>
      </c>
      <c r="K35" s="5">
        <v>1</v>
      </c>
      <c r="L35" s="5">
        <v>1</v>
      </c>
      <c r="M35" s="5">
        <v>1</v>
      </c>
    </row>
    <row r="36" spans="1:13" x14ac:dyDescent="0.25">
      <c r="A36" s="9" t="s">
        <v>16</v>
      </c>
      <c r="B36" s="124" t="s">
        <v>20</v>
      </c>
      <c r="C36" s="5">
        <v>1</v>
      </c>
      <c r="D36" s="5">
        <v>1</v>
      </c>
      <c r="E36" s="5">
        <v>1</v>
      </c>
      <c r="F36" s="5">
        <v>1</v>
      </c>
      <c r="G36" s="5">
        <v>1</v>
      </c>
      <c r="H36" s="5">
        <v>1</v>
      </c>
      <c r="I36" s="5">
        <v>1</v>
      </c>
      <c r="J36" s="5">
        <v>0</v>
      </c>
      <c r="K36" s="5">
        <v>1</v>
      </c>
      <c r="L36" s="5">
        <v>1</v>
      </c>
      <c r="M36" s="5">
        <v>1</v>
      </c>
    </row>
    <row r="37" spans="1:13" x14ac:dyDescent="0.25">
      <c r="A37" s="9" t="s">
        <v>17</v>
      </c>
      <c r="B37" s="9" t="s">
        <v>67</v>
      </c>
      <c r="C37" s="5">
        <v>1</v>
      </c>
      <c r="D37" s="5">
        <v>1</v>
      </c>
      <c r="E37" s="5">
        <v>1</v>
      </c>
      <c r="F37" s="5">
        <v>1</v>
      </c>
      <c r="G37" s="5">
        <v>1</v>
      </c>
      <c r="H37" s="5">
        <v>1</v>
      </c>
      <c r="I37" s="5">
        <v>1</v>
      </c>
      <c r="J37" s="5">
        <v>0</v>
      </c>
      <c r="K37" s="5">
        <v>1</v>
      </c>
      <c r="L37" s="5">
        <v>1</v>
      </c>
      <c r="M37" s="5">
        <v>1</v>
      </c>
    </row>
    <row r="39" spans="1:13" x14ac:dyDescent="0.25">
      <c r="A39" s="9" t="s">
        <v>27</v>
      </c>
      <c r="B39" s="123" t="s">
        <v>80</v>
      </c>
      <c r="C39" s="40"/>
      <c r="D39" s="40"/>
      <c r="E39" s="40"/>
      <c r="F39" s="40"/>
      <c r="G39" s="40"/>
      <c r="H39" s="40"/>
      <c r="I39" s="40"/>
      <c r="J39" s="40"/>
      <c r="K39" s="40"/>
      <c r="L39" s="40"/>
    </row>
    <row r="40" spans="1:13" x14ac:dyDescent="0.25">
      <c r="A40" s="9" t="s">
        <v>15</v>
      </c>
      <c r="B40" s="124" t="s">
        <v>29</v>
      </c>
      <c r="C40" s="5">
        <v>1</v>
      </c>
      <c r="D40" s="5">
        <v>1</v>
      </c>
      <c r="E40" s="5">
        <v>1</v>
      </c>
      <c r="F40" s="5">
        <v>1</v>
      </c>
      <c r="G40" s="5">
        <v>1</v>
      </c>
      <c r="H40" s="5">
        <v>1</v>
      </c>
      <c r="I40" s="5">
        <v>1</v>
      </c>
      <c r="J40" s="5">
        <v>1</v>
      </c>
      <c r="K40" s="5">
        <v>1</v>
      </c>
      <c r="L40" s="5">
        <v>1</v>
      </c>
      <c r="M40" s="5">
        <v>1</v>
      </c>
    </row>
    <row r="41" spans="1:13" x14ac:dyDescent="0.25">
      <c r="A41" s="9" t="s">
        <v>16</v>
      </c>
      <c r="B41" s="124" t="s">
        <v>20</v>
      </c>
      <c r="C41" s="5">
        <v>1</v>
      </c>
      <c r="D41" s="5">
        <v>1</v>
      </c>
      <c r="E41" s="5">
        <v>1</v>
      </c>
      <c r="F41" s="5">
        <v>1</v>
      </c>
      <c r="G41" s="5">
        <v>1</v>
      </c>
      <c r="H41" s="5">
        <v>1</v>
      </c>
      <c r="I41" s="5">
        <v>1</v>
      </c>
      <c r="J41" s="5">
        <v>1</v>
      </c>
      <c r="K41" s="5">
        <v>0</v>
      </c>
      <c r="L41" s="5">
        <v>0.5</v>
      </c>
      <c r="M41" s="5">
        <v>1</v>
      </c>
    </row>
    <row r="42" spans="1:13" x14ac:dyDescent="0.25">
      <c r="A42" s="9" t="s">
        <v>17</v>
      </c>
      <c r="B42" s="9" t="s">
        <v>67</v>
      </c>
      <c r="C42" s="5">
        <v>1</v>
      </c>
      <c r="D42" s="5">
        <v>1</v>
      </c>
      <c r="E42" s="5">
        <v>1</v>
      </c>
      <c r="F42" s="5">
        <v>1</v>
      </c>
      <c r="G42" s="5">
        <v>1</v>
      </c>
      <c r="H42" s="5">
        <v>1</v>
      </c>
      <c r="I42" s="5">
        <v>1</v>
      </c>
      <c r="J42" s="5">
        <v>1</v>
      </c>
      <c r="K42" s="5">
        <v>0</v>
      </c>
      <c r="L42" s="5">
        <v>0</v>
      </c>
      <c r="M42" s="5">
        <v>1</v>
      </c>
    </row>
    <row r="44" spans="1:13" x14ac:dyDescent="0.25">
      <c r="A44" s="9" t="s">
        <v>28</v>
      </c>
      <c r="B44" s="124" t="str">
        <f>Questionnaire!C24</f>
        <v>Do you have existing records that could be used for quantifying FLW? (For this purpose, records are individual pieces of data that have been written down or saved often for reasons other than quantifying FLW, e.g., waste transfer receipts or warehouse record books.)</v>
      </c>
    </row>
    <row r="45" spans="1:13" x14ac:dyDescent="0.25">
      <c r="A45" s="9" t="s">
        <v>15</v>
      </c>
      <c r="B45" s="125" t="s">
        <v>29</v>
      </c>
      <c r="C45" s="5">
        <v>1</v>
      </c>
      <c r="D45" s="5">
        <v>1</v>
      </c>
      <c r="E45" s="5">
        <v>1</v>
      </c>
      <c r="F45" s="5">
        <v>1</v>
      </c>
      <c r="G45" s="5">
        <v>1</v>
      </c>
      <c r="H45" s="5">
        <v>1</v>
      </c>
      <c r="I45" s="5">
        <v>1</v>
      </c>
      <c r="J45" s="5">
        <v>1</v>
      </c>
      <c r="K45" s="5">
        <v>1</v>
      </c>
      <c r="L45" s="5">
        <v>1</v>
      </c>
      <c r="M45" s="5">
        <v>1</v>
      </c>
    </row>
    <row r="46" spans="1:13" x14ac:dyDescent="0.25">
      <c r="A46" s="9" t="s">
        <v>16</v>
      </c>
      <c r="B46" s="125" t="s">
        <v>20</v>
      </c>
      <c r="C46" s="5">
        <v>0</v>
      </c>
      <c r="D46" s="5">
        <v>1</v>
      </c>
      <c r="E46" s="5">
        <v>1</v>
      </c>
      <c r="F46" s="5">
        <v>1</v>
      </c>
      <c r="G46" s="5">
        <v>1</v>
      </c>
      <c r="H46" s="5">
        <v>1</v>
      </c>
      <c r="I46" s="5">
        <v>1</v>
      </c>
      <c r="J46" s="5">
        <v>1</v>
      </c>
      <c r="K46" s="5">
        <v>1</v>
      </c>
      <c r="L46" s="5">
        <v>1</v>
      </c>
      <c r="M46" s="5">
        <v>1</v>
      </c>
    </row>
    <row r="47" spans="1:13" x14ac:dyDescent="0.25">
      <c r="A47" s="9" t="s">
        <v>17</v>
      </c>
      <c r="B47" s="125" t="s">
        <v>3</v>
      </c>
      <c r="C47" s="5">
        <v>1</v>
      </c>
      <c r="D47" s="5">
        <v>1</v>
      </c>
      <c r="E47" s="5">
        <v>1</v>
      </c>
      <c r="F47" s="5">
        <v>1</v>
      </c>
      <c r="G47" s="5">
        <v>1</v>
      </c>
      <c r="H47" s="5">
        <v>1</v>
      </c>
      <c r="I47" s="5">
        <v>1</v>
      </c>
      <c r="J47" s="5">
        <v>1</v>
      </c>
      <c r="K47" s="5">
        <v>1</v>
      </c>
      <c r="L47" s="5">
        <v>1</v>
      </c>
      <c r="M47" s="5">
        <v>1</v>
      </c>
    </row>
    <row r="48" spans="1:13" x14ac:dyDescent="0.25">
      <c r="A48" s="9"/>
    </row>
    <row r="49" spans="1:13" x14ac:dyDescent="0.25">
      <c r="A49" s="9" t="s">
        <v>33</v>
      </c>
      <c r="B49" s="124" t="s">
        <v>32</v>
      </c>
    </row>
    <row r="50" spans="1:13" x14ac:dyDescent="0.25">
      <c r="A50" s="9" t="s">
        <v>15</v>
      </c>
      <c r="B50" s="124" t="s">
        <v>29</v>
      </c>
      <c r="C50" s="5">
        <v>1</v>
      </c>
      <c r="D50" s="5">
        <v>1</v>
      </c>
      <c r="E50" s="5">
        <v>1</v>
      </c>
      <c r="F50" s="5">
        <v>1</v>
      </c>
      <c r="G50" s="5">
        <v>1</v>
      </c>
      <c r="H50" s="5">
        <v>1</v>
      </c>
      <c r="I50" s="5">
        <v>1</v>
      </c>
      <c r="J50" s="5">
        <v>1</v>
      </c>
      <c r="K50" s="5">
        <v>1</v>
      </c>
      <c r="L50" s="5">
        <v>1</v>
      </c>
      <c r="M50" s="5">
        <v>1</v>
      </c>
    </row>
    <row r="51" spans="1:13" x14ac:dyDescent="0.25">
      <c r="A51" s="9" t="s">
        <v>16</v>
      </c>
      <c r="B51" s="124" t="s">
        <v>20</v>
      </c>
      <c r="C51" s="5">
        <v>0</v>
      </c>
      <c r="D51" s="5">
        <v>1</v>
      </c>
      <c r="E51" s="5">
        <v>1</v>
      </c>
      <c r="F51" s="5">
        <v>1</v>
      </c>
      <c r="G51" s="5">
        <v>1</v>
      </c>
      <c r="H51" s="5">
        <v>1</v>
      </c>
      <c r="I51" s="5">
        <v>1</v>
      </c>
      <c r="J51" s="5">
        <v>1</v>
      </c>
      <c r="K51" s="5">
        <v>1</v>
      </c>
      <c r="L51" s="5">
        <v>1</v>
      </c>
      <c r="M51" s="5">
        <v>1</v>
      </c>
    </row>
    <row r="52" spans="1:13" x14ac:dyDescent="0.25">
      <c r="A52" s="9" t="s">
        <v>17</v>
      </c>
      <c r="B52" s="9" t="s">
        <v>67</v>
      </c>
      <c r="C52" s="5">
        <v>1</v>
      </c>
      <c r="D52" s="5">
        <v>1</v>
      </c>
      <c r="E52" s="5">
        <v>1</v>
      </c>
      <c r="F52" s="5">
        <v>1</v>
      </c>
      <c r="G52" s="5">
        <v>1</v>
      </c>
      <c r="H52" s="5">
        <v>1</v>
      </c>
      <c r="I52" s="5">
        <v>1</v>
      </c>
      <c r="J52" s="5">
        <v>1</v>
      </c>
      <c r="K52" s="5">
        <v>1</v>
      </c>
      <c r="L52" s="5">
        <v>1</v>
      </c>
      <c r="M52" s="5">
        <v>1</v>
      </c>
    </row>
    <row r="53" spans="1:13" x14ac:dyDescent="0.25">
      <c r="A53" s="9"/>
    </row>
    <row r="54" spans="1:13" x14ac:dyDescent="0.25">
      <c r="A54" s="9" t="s">
        <v>34</v>
      </c>
      <c r="B54" s="124" t="s">
        <v>64</v>
      </c>
    </row>
    <row r="55" spans="1:13" x14ac:dyDescent="0.25">
      <c r="A55" s="9" t="s">
        <v>15</v>
      </c>
      <c r="B55" s="125" t="s">
        <v>29</v>
      </c>
      <c r="C55" s="5">
        <v>1</v>
      </c>
      <c r="D55" s="5">
        <v>1</v>
      </c>
      <c r="E55" s="5">
        <v>1</v>
      </c>
      <c r="F55" s="5">
        <v>1</v>
      </c>
      <c r="G55" s="5">
        <v>1</v>
      </c>
      <c r="H55" s="5">
        <v>1</v>
      </c>
      <c r="I55" s="5">
        <v>1</v>
      </c>
      <c r="J55" s="5">
        <v>1</v>
      </c>
      <c r="K55" s="5">
        <v>1</v>
      </c>
      <c r="L55" s="5">
        <v>1</v>
      </c>
      <c r="M55" s="5">
        <v>0.2</v>
      </c>
    </row>
    <row r="56" spans="1:13" x14ac:dyDescent="0.25">
      <c r="A56" s="9" t="s">
        <v>16</v>
      </c>
      <c r="B56" s="125" t="s">
        <v>20</v>
      </c>
      <c r="C56" s="5">
        <v>1</v>
      </c>
      <c r="D56" s="5">
        <v>1</v>
      </c>
      <c r="E56" s="5">
        <v>0.9</v>
      </c>
      <c r="F56" s="5">
        <v>1</v>
      </c>
      <c r="G56" s="5">
        <v>1</v>
      </c>
      <c r="H56" s="5">
        <v>1</v>
      </c>
      <c r="I56" s="5">
        <v>1</v>
      </c>
      <c r="J56" s="5">
        <v>1</v>
      </c>
      <c r="K56" s="5">
        <v>1</v>
      </c>
      <c r="L56" s="5">
        <v>1</v>
      </c>
      <c r="M56" s="5">
        <v>1</v>
      </c>
    </row>
    <row r="57" spans="1:13" x14ac:dyDescent="0.25">
      <c r="A57" s="9" t="s">
        <v>17</v>
      </c>
      <c r="B57" s="125" t="s">
        <v>3</v>
      </c>
      <c r="C57" s="5">
        <v>1</v>
      </c>
      <c r="D57" s="5">
        <v>1</v>
      </c>
      <c r="E57" s="5">
        <v>1</v>
      </c>
      <c r="F57" s="5">
        <v>1</v>
      </c>
      <c r="G57" s="5">
        <v>1</v>
      </c>
      <c r="H57" s="5">
        <v>1</v>
      </c>
      <c r="I57" s="5">
        <v>1</v>
      </c>
      <c r="J57" s="5">
        <v>1</v>
      </c>
      <c r="K57" s="5">
        <v>1</v>
      </c>
      <c r="L57" s="5">
        <v>1</v>
      </c>
      <c r="M57" s="5">
        <v>1</v>
      </c>
    </row>
  </sheetData>
  <customSheetViews>
    <customSheetView guid="{8A4AFFFD-FD05-48AB-931F-4711C83FCA2B}" scale="80">
      <pane ySplit="2" topLeftCell="A3" activePane="bottomLeft" state="frozen"/>
      <selection pane="bottomLeft" activeCell="B52" sqref="B52"/>
      <pageMargins left="0.7" right="0.7" top="0.75" bottom="0.75" header="0.3" footer="0.3"/>
    </customSheetView>
    <customSheetView guid="{4674CF11-C096-4793-ACB7-ECDEC4366366}" scale="80">
      <pane ySplit="2" topLeftCell="A3" activePane="bottomLeft" state="frozen"/>
      <selection pane="bottomLeft" activeCell="M14" sqref="M14"/>
      <pageMargins left="0.7" right="0.7" top="0.75" bottom="0.75" header="0.3" footer="0.3"/>
    </customSheetView>
  </customSheetView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47"/>
  <sheetViews>
    <sheetView zoomScale="90" zoomScaleNormal="90" workbookViewId="0">
      <pane xSplit="2" ySplit="2" topLeftCell="H21" activePane="bottomRight" state="frozen"/>
      <selection activeCell="C26" sqref="C26"/>
      <selection pane="topRight" activeCell="C26" sqref="C26"/>
      <selection pane="bottomLeft" activeCell="C26" sqref="C26"/>
      <selection pane="bottomRight" activeCell="C26" sqref="C26"/>
    </sheetView>
  </sheetViews>
  <sheetFormatPr defaultColWidth="19.28515625" defaultRowHeight="15" x14ac:dyDescent="0.25"/>
  <cols>
    <col min="1" max="1" width="4.5703125" style="13" customWidth="1"/>
    <col min="2" max="2" width="33" style="39" customWidth="1"/>
    <col min="3" max="13" width="26.85546875" style="13" customWidth="1"/>
    <col min="14" max="16384" width="19.28515625" style="13"/>
  </cols>
  <sheetData>
    <row r="1" spans="1:13" s="8" customFormat="1" ht="30" x14ac:dyDescent="0.25">
      <c r="B1" s="37"/>
      <c r="C1" s="8" t="s">
        <v>83</v>
      </c>
      <c r="D1" s="8" t="s">
        <v>72</v>
      </c>
      <c r="E1" s="8" t="s">
        <v>96</v>
      </c>
      <c r="F1" s="8" t="s">
        <v>73</v>
      </c>
      <c r="G1" s="8" t="s">
        <v>18</v>
      </c>
      <c r="H1" s="8" t="s">
        <v>19</v>
      </c>
      <c r="I1" s="8" t="s">
        <v>79</v>
      </c>
      <c r="J1" s="8" t="s">
        <v>93</v>
      </c>
      <c r="K1" s="8" t="s">
        <v>90</v>
      </c>
      <c r="L1" s="8" t="s">
        <v>92</v>
      </c>
      <c r="M1" s="8" t="s">
        <v>94</v>
      </c>
    </row>
    <row r="2" spans="1:13" s="8" customFormat="1" x14ac:dyDescent="0.25">
      <c r="B2" s="37"/>
      <c r="C2" s="13" t="s">
        <v>4</v>
      </c>
      <c r="D2" s="13" t="s">
        <v>5</v>
      </c>
      <c r="E2" s="13" t="s">
        <v>6</v>
      </c>
      <c r="F2" s="13" t="s">
        <v>7</v>
      </c>
      <c r="G2" s="13" t="s">
        <v>8</v>
      </c>
      <c r="H2" s="13" t="s">
        <v>9</v>
      </c>
      <c r="I2" s="13" t="s">
        <v>10</v>
      </c>
      <c r="J2" s="13" t="s">
        <v>11</v>
      </c>
      <c r="K2" s="13" t="s">
        <v>12</v>
      </c>
      <c r="L2" s="13" t="s">
        <v>13</v>
      </c>
      <c r="M2" s="13" t="s">
        <v>14</v>
      </c>
    </row>
    <row r="3" spans="1:13" s="8" customFormat="1" ht="300" x14ac:dyDescent="0.25">
      <c r="B3" s="37">
        <v>100</v>
      </c>
      <c r="C3" s="13" t="s">
        <v>62</v>
      </c>
      <c r="D3" s="13" t="s">
        <v>74</v>
      </c>
      <c r="E3" s="13" t="s">
        <v>95</v>
      </c>
      <c r="F3" s="13" t="s">
        <v>78</v>
      </c>
      <c r="G3" s="13" t="s">
        <v>65</v>
      </c>
      <c r="H3" s="13" t="s">
        <v>97</v>
      </c>
      <c r="I3" s="13" t="s">
        <v>110</v>
      </c>
      <c r="J3" s="13" t="s">
        <v>75</v>
      </c>
      <c r="K3" s="13" t="s">
        <v>41</v>
      </c>
      <c r="L3" s="13" t="s">
        <v>98</v>
      </c>
      <c r="M3" s="13" t="s">
        <v>109</v>
      </c>
    </row>
    <row r="4" spans="1:13" s="8" customFormat="1" x14ac:dyDescent="0.25">
      <c r="B4" s="37"/>
      <c r="C4" s="13"/>
      <c r="D4" s="13"/>
      <c r="E4" s="13"/>
      <c r="F4" s="13"/>
      <c r="G4" s="13"/>
      <c r="H4" s="13"/>
      <c r="I4" s="13"/>
      <c r="J4" s="13"/>
      <c r="K4" s="13"/>
      <c r="L4" s="13"/>
    </row>
    <row r="5" spans="1:13" x14ac:dyDescent="0.25">
      <c r="A5" s="13" t="s">
        <v>0</v>
      </c>
      <c r="B5" s="11" t="str">
        <f>Questionnaire!C8</f>
        <v>How important is it to have a low level of uncertainty (high degree of accuracy in the FLW results)? Note: A higher degree of accuracy is recommended when monitoring targets.</v>
      </c>
      <c r="C5" s="12"/>
      <c r="D5" s="12"/>
      <c r="E5" s="12"/>
      <c r="F5" s="12"/>
      <c r="G5" s="12"/>
      <c r="H5" s="12"/>
      <c r="I5" s="12"/>
      <c r="J5" s="12"/>
      <c r="K5" s="12"/>
      <c r="L5" s="12"/>
    </row>
    <row r="6" spans="1:13" ht="255" x14ac:dyDescent="0.25">
      <c r="B6" s="39" t="s">
        <v>35</v>
      </c>
      <c r="H6" s="14" t="s">
        <v>42</v>
      </c>
      <c r="I6" s="14" t="s">
        <v>101</v>
      </c>
      <c r="J6" s="13" t="s">
        <v>99</v>
      </c>
      <c r="K6" s="14" t="s">
        <v>100</v>
      </c>
      <c r="L6" s="15" t="s">
        <v>76</v>
      </c>
      <c r="M6" s="14" t="s">
        <v>108</v>
      </c>
    </row>
    <row r="7" spans="1:13" ht="45" x14ac:dyDescent="0.25">
      <c r="B7" s="39">
        <v>0</v>
      </c>
      <c r="L7" s="13" t="s">
        <v>36</v>
      </c>
    </row>
    <row r="9" spans="1:13" s="16" customFormat="1" x14ac:dyDescent="0.25">
      <c r="A9" s="17" t="s">
        <v>21</v>
      </c>
      <c r="B9" s="141" t="str">
        <f>Questionnaire!C10</f>
        <v>Is it necessary to determine the reasons why FLW is generated?</v>
      </c>
      <c r="C9" s="141"/>
      <c r="D9" s="141"/>
      <c r="E9" s="141"/>
      <c r="F9" s="141"/>
      <c r="G9" s="141"/>
      <c r="H9" s="141"/>
      <c r="I9" s="141"/>
      <c r="J9" s="141"/>
      <c r="K9" s="141"/>
      <c r="L9" s="141"/>
      <c r="M9" s="17"/>
    </row>
    <row r="10" spans="1:13" s="16" customFormat="1" x14ac:dyDescent="0.25">
      <c r="A10" s="17"/>
      <c r="B10" s="38" t="s">
        <v>35</v>
      </c>
      <c r="C10" s="36"/>
      <c r="D10" s="36"/>
      <c r="E10" s="36"/>
      <c r="F10" s="36"/>
      <c r="G10" s="36"/>
      <c r="H10" s="36"/>
      <c r="I10" s="36"/>
      <c r="J10" s="36"/>
      <c r="K10" s="36"/>
      <c r="L10" s="36"/>
      <c r="M10" s="17"/>
    </row>
    <row r="11" spans="1:13" x14ac:dyDescent="0.25">
      <c r="A11" s="17"/>
      <c r="B11" s="38">
        <v>0</v>
      </c>
      <c r="C11" s="17"/>
      <c r="D11" s="17"/>
      <c r="E11" s="17"/>
      <c r="F11" s="17"/>
      <c r="G11" s="17"/>
      <c r="H11" s="17"/>
      <c r="I11" s="17"/>
      <c r="J11" s="17"/>
      <c r="K11" s="17"/>
      <c r="L11" s="17"/>
      <c r="M11" s="17"/>
    </row>
    <row r="13" spans="1:13" x14ac:dyDescent="0.25">
      <c r="A13" s="13" t="s">
        <v>22</v>
      </c>
      <c r="B13" s="140" t="str">
        <f>Questionnaire!C12</f>
        <v>Can you get direct access to the FLW being quantified?</v>
      </c>
      <c r="C13" s="140"/>
      <c r="D13" s="140"/>
      <c r="E13" s="140"/>
      <c r="F13" s="140"/>
      <c r="G13" s="140"/>
      <c r="H13" s="140"/>
      <c r="I13" s="140"/>
      <c r="J13" s="140"/>
      <c r="K13" s="140"/>
      <c r="L13" s="140"/>
    </row>
    <row r="14" spans="1:13" x14ac:dyDescent="0.25">
      <c r="B14" s="38" t="s">
        <v>35</v>
      </c>
      <c r="C14" s="12"/>
      <c r="D14" s="12"/>
      <c r="E14" s="12"/>
      <c r="F14" s="12"/>
      <c r="G14" s="12"/>
      <c r="H14" s="12"/>
      <c r="I14" s="12"/>
      <c r="J14" s="12"/>
      <c r="K14" s="12"/>
      <c r="L14" s="12"/>
    </row>
    <row r="15" spans="1:13" ht="30" x14ac:dyDescent="0.25">
      <c r="B15" s="39">
        <v>0</v>
      </c>
      <c r="D15" s="13" t="s">
        <v>37</v>
      </c>
      <c r="E15" s="13" t="s">
        <v>37</v>
      </c>
      <c r="F15" s="13" t="s">
        <v>37</v>
      </c>
      <c r="G15" s="13" t="s">
        <v>37</v>
      </c>
      <c r="M15" s="13" t="s">
        <v>37</v>
      </c>
    </row>
    <row r="17" spans="1:13" x14ac:dyDescent="0.25">
      <c r="A17" s="13" t="s">
        <v>23</v>
      </c>
      <c r="B17" s="140" t="str">
        <f>Questionnaire!C14</f>
        <v>Is the FLW (whether packaged or not) mixed with other items or materials (e.g. soil, garden / yard waste, non-organic solid waste, etc.)?</v>
      </c>
      <c r="C17" s="140"/>
      <c r="D17" s="140"/>
      <c r="E17" s="140"/>
      <c r="F17" s="140"/>
      <c r="G17" s="140"/>
      <c r="H17" s="140"/>
      <c r="I17" s="140"/>
      <c r="J17" s="140"/>
      <c r="K17" s="140"/>
      <c r="L17" s="140"/>
    </row>
    <row r="18" spans="1:13" ht="165" x14ac:dyDescent="0.25">
      <c r="B18" s="39" t="s">
        <v>35</v>
      </c>
      <c r="G18" s="13" t="s">
        <v>102</v>
      </c>
      <c r="M18" s="14" t="s">
        <v>77</v>
      </c>
    </row>
    <row r="19" spans="1:13" ht="90" x14ac:dyDescent="0.25">
      <c r="B19" s="39">
        <v>0</v>
      </c>
      <c r="D19" s="13" t="s">
        <v>103</v>
      </c>
      <c r="E19" s="13" t="s">
        <v>103</v>
      </c>
      <c r="F19" s="13" t="s">
        <v>48</v>
      </c>
    </row>
    <row r="21" spans="1:13" x14ac:dyDescent="0.25">
      <c r="A21" s="13" t="s">
        <v>24</v>
      </c>
      <c r="B21" s="140" t="str">
        <f>Questionnaire!C16</f>
        <v>Is the FLW mainly liquid or solid?</v>
      </c>
      <c r="C21" s="140"/>
      <c r="D21" s="140"/>
      <c r="E21" s="140"/>
      <c r="F21" s="140"/>
      <c r="G21" s="140"/>
      <c r="H21" s="140"/>
      <c r="I21" s="140"/>
      <c r="J21" s="140"/>
      <c r="K21" s="140"/>
      <c r="L21" s="140"/>
    </row>
    <row r="22" spans="1:13" ht="60" x14ac:dyDescent="0.25">
      <c r="B22" s="39" t="s">
        <v>35</v>
      </c>
      <c r="D22" s="13" t="s">
        <v>104</v>
      </c>
      <c r="E22" s="13" t="s">
        <v>105</v>
      </c>
      <c r="F22" s="13" t="s">
        <v>106</v>
      </c>
      <c r="G22" s="13" t="s">
        <v>81</v>
      </c>
    </row>
    <row r="23" spans="1:13" ht="60" x14ac:dyDescent="0.25">
      <c r="B23" s="39">
        <v>0</v>
      </c>
      <c r="M23" s="13" t="s">
        <v>124</v>
      </c>
    </row>
    <row r="25" spans="1:13" s="17" customFormat="1" x14ac:dyDescent="0.25">
      <c r="A25" s="17" t="s">
        <v>25</v>
      </c>
      <c r="B25" s="141" t="str">
        <f>Questionnaire!C18</f>
        <v>Does all, some, or no FLW go down the drain/sewer?</v>
      </c>
      <c r="C25" s="141"/>
      <c r="D25" s="141"/>
      <c r="E25" s="141"/>
      <c r="F25" s="141"/>
      <c r="G25" s="141"/>
      <c r="H25" s="141"/>
      <c r="I25" s="141"/>
      <c r="J25" s="141"/>
      <c r="K25" s="141"/>
      <c r="L25" s="141"/>
    </row>
    <row r="26" spans="1:13" s="17" customFormat="1" x14ac:dyDescent="0.25">
      <c r="B26" s="38" t="s">
        <v>35</v>
      </c>
      <c r="C26" s="36"/>
      <c r="D26" s="36"/>
      <c r="E26" s="36"/>
      <c r="F26" s="36"/>
      <c r="G26" s="36"/>
      <c r="H26" s="36"/>
      <c r="I26" s="36"/>
      <c r="J26" s="36"/>
      <c r="K26" s="36"/>
      <c r="L26" s="36"/>
    </row>
    <row r="27" spans="1:13" s="17" customFormat="1" ht="45" x14ac:dyDescent="0.25">
      <c r="B27" s="38">
        <v>0</v>
      </c>
      <c r="D27" s="17" t="s">
        <v>107</v>
      </c>
      <c r="E27" s="17" t="s">
        <v>107</v>
      </c>
      <c r="G27" s="17" t="s">
        <v>107</v>
      </c>
    </row>
    <row r="29" spans="1:13" x14ac:dyDescent="0.25">
      <c r="A29" s="13" t="s">
        <v>26</v>
      </c>
      <c r="B29" s="140" t="str">
        <f>Questionnaire!C20</f>
        <v>Are inputs and outputs recorded that could be used for inferring the amount of FLW? (e.g. in a factory, the amount of ingredients entering the site and the amount of product leaving the site)</v>
      </c>
      <c r="C29" s="140"/>
      <c r="D29" s="140"/>
      <c r="E29" s="140"/>
      <c r="F29" s="140"/>
      <c r="G29" s="140"/>
      <c r="H29" s="140"/>
      <c r="I29" s="140"/>
      <c r="J29" s="140"/>
      <c r="K29" s="140"/>
      <c r="L29" s="140"/>
    </row>
    <row r="30" spans="1:13" x14ac:dyDescent="0.25">
      <c r="B30" s="39" t="s">
        <v>35</v>
      </c>
      <c r="C30" s="12"/>
      <c r="D30" s="12"/>
      <c r="E30" s="12"/>
      <c r="F30" s="12"/>
      <c r="G30" s="12"/>
      <c r="H30" s="12"/>
      <c r="I30" s="12"/>
      <c r="J30" s="12"/>
      <c r="K30" s="12"/>
      <c r="L30" s="12"/>
    </row>
    <row r="31" spans="1:13" ht="60" x14ac:dyDescent="0.25">
      <c r="B31" s="39">
        <v>0</v>
      </c>
      <c r="J31" s="13" t="s">
        <v>49</v>
      </c>
    </row>
    <row r="33" spans="1:13" x14ac:dyDescent="0.25">
      <c r="A33" s="13" t="s">
        <v>27</v>
      </c>
      <c r="B33" s="140" t="str">
        <f>Questionnaire!C22</f>
        <v>Is there existing information that describes how FLW varies in response to other factors (e.g. with climate, soil conditions, crop / food type)?</v>
      </c>
      <c r="C33" s="140"/>
      <c r="D33" s="140"/>
      <c r="E33" s="140"/>
      <c r="F33" s="140"/>
      <c r="G33" s="140"/>
      <c r="H33" s="140"/>
      <c r="I33" s="140"/>
      <c r="J33" s="140"/>
      <c r="K33" s="140"/>
      <c r="L33" s="140"/>
    </row>
    <row r="34" spans="1:13" ht="120" x14ac:dyDescent="0.25">
      <c r="B34" s="39" t="s">
        <v>35</v>
      </c>
      <c r="L34" s="13" t="s">
        <v>51</v>
      </c>
    </row>
    <row r="35" spans="1:13" ht="120" x14ac:dyDescent="0.25">
      <c r="B35" s="39">
        <v>0</v>
      </c>
      <c r="K35" s="13" t="s">
        <v>50</v>
      </c>
      <c r="L35" s="13" t="s">
        <v>51</v>
      </c>
    </row>
    <row r="37" spans="1:13" s="17" customFormat="1" x14ac:dyDescent="0.25">
      <c r="A37" s="17" t="s">
        <v>28</v>
      </c>
      <c r="B37" s="38" t="str">
        <f>Questionnaire!C24</f>
        <v>Do you have existing records that could be used for quantifying FLW? (For this purpose, records are individual pieces of data that have been written down or saved often for reasons other than quantifying FLW, e.g., waste transfer receipts or warehouse record books.)</v>
      </c>
    </row>
    <row r="38" spans="1:13" s="17" customFormat="1" x14ac:dyDescent="0.25">
      <c r="B38" s="38" t="s">
        <v>35</v>
      </c>
    </row>
    <row r="39" spans="1:13" s="17" customFormat="1" ht="75" x14ac:dyDescent="0.25">
      <c r="B39" s="38">
        <v>0</v>
      </c>
      <c r="C39" s="17" t="s">
        <v>52</v>
      </c>
    </row>
    <row r="40" spans="1:13" s="17" customFormat="1" x14ac:dyDescent="0.25">
      <c r="B40" s="38"/>
    </row>
    <row r="41" spans="1:13" s="17" customFormat="1" x14ac:dyDescent="0.25">
      <c r="A41" s="17" t="s">
        <v>33</v>
      </c>
      <c r="B41" s="38" t="str">
        <f>Questionnaire!C26</f>
        <v>Do you have access to those records? (The response is automatically "not applicable" to this question if the answer is "no" or "don't know" to question 9.)</v>
      </c>
    </row>
    <row r="42" spans="1:13" s="17" customFormat="1" x14ac:dyDescent="0.25">
      <c r="B42" s="38" t="s">
        <v>35</v>
      </c>
    </row>
    <row r="43" spans="1:13" s="17" customFormat="1" ht="60" x14ac:dyDescent="0.25">
      <c r="B43" s="38">
        <v>0</v>
      </c>
      <c r="C43" s="17" t="s">
        <v>53</v>
      </c>
    </row>
    <row r="44" spans="1:13" s="17" customFormat="1" x14ac:dyDescent="0.25">
      <c r="B44" s="38"/>
    </row>
    <row r="45" spans="1:13" s="17" customFormat="1" x14ac:dyDescent="0.25">
      <c r="A45" s="17" t="s">
        <v>34</v>
      </c>
      <c r="B45" s="38" t="str">
        <f>Questionnaire!C28</f>
        <v>Is a material/significant amount of FLW in its packaging?</v>
      </c>
    </row>
    <row r="46" spans="1:13" s="17" customFormat="1" ht="75" x14ac:dyDescent="0.25">
      <c r="B46" s="38" t="s">
        <v>35</v>
      </c>
      <c r="E46" s="17" t="s">
        <v>55</v>
      </c>
      <c r="M46" s="17" t="s">
        <v>54</v>
      </c>
    </row>
    <row r="47" spans="1:13" s="18" customFormat="1" x14ac:dyDescent="0.25">
      <c r="B47" s="39">
        <v>0</v>
      </c>
    </row>
  </sheetData>
  <customSheetViews>
    <customSheetView guid="{8A4AFFFD-FD05-48AB-931F-4711C83FCA2B}" scale="90">
      <pane xSplit="2" ySplit="2" topLeftCell="I3" activePane="bottomRight" state="frozen"/>
      <selection pane="bottomRight" activeCell="N3" sqref="N3"/>
      <pageMargins left="0.7" right="0.7" top="0.75" bottom="0.75" header="0.3" footer="0.3"/>
    </customSheetView>
    <customSheetView guid="{4674CF11-C096-4793-ACB7-ECDEC4366366}" scale="90">
      <pane xSplit="2" ySplit="2" topLeftCell="I3" activePane="bottomRight" state="frozen"/>
      <selection pane="bottomRight" activeCell="N3" sqref="N3"/>
      <pageMargins left="0.7" right="0.7" top="0.75" bottom="0.75" header="0.3" footer="0.3"/>
    </customSheetView>
  </customSheetViews>
  <mergeCells count="7">
    <mergeCell ref="B29:L29"/>
    <mergeCell ref="B33:L33"/>
    <mergeCell ref="B21:L21"/>
    <mergeCell ref="B9:L9"/>
    <mergeCell ref="B13:L13"/>
    <mergeCell ref="B17:L17"/>
    <mergeCell ref="B25:L2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27"/>
  <sheetViews>
    <sheetView workbookViewId="0">
      <selection activeCell="A18" sqref="A18"/>
    </sheetView>
  </sheetViews>
  <sheetFormatPr defaultRowHeight="15" x14ac:dyDescent="0.25"/>
  <cols>
    <col min="1" max="1" width="75" style="3" bestFit="1" customWidth="1"/>
    <col min="2" max="2" width="22.140625" customWidth="1"/>
  </cols>
  <sheetData>
    <row r="1" spans="1:2" x14ac:dyDescent="0.25">
      <c r="A1" s="3" t="s">
        <v>2</v>
      </c>
      <c r="B1" t="s">
        <v>31</v>
      </c>
    </row>
    <row r="2" spans="1:2" s="2" customFormat="1" x14ac:dyDescent="0.25">
      <c r="A2" s="3"/>
    </row>
    <row r="3" spans="1:2" x14ac:dyDescent="0.25">
      <c r="A3" s="3" t="s">
        <v>115</v>
      </c>
      <c r="B3" s="142" t="s">
        <v>0</v>
      </c>
    </row>
    <row r="4" spans="1:2" x14ac:dyDescent="0.25">
      <c r="A4" s="3" t="s">
        <v>120</v>
      </c>
      <c r="B4" s="142"/>
    </row>
    <row r="5" spans="1:2" x14ac:dyDescent="0.25">
      <c r="A5" s="3" t="s">
        <v>3</v>
      </c>
      <c r="B5" s="142"/>
    </row>
    <row r="7" spans="1:2" x14ac:dyDescent="0.25">
      <c r="A7" s="4" t="s">
        <v>29</v>
      </c>
      <c r="B7" s="142" t="s">
        <v>70</v>
      </c>
    </row>
    <row r="8" spans="1:2" x14ac:dyDescent="0.25">
      <c r="A8" s="4" t="s">
        <v>20</v>
      </c>
      <c r="B8" s="142"/>
    </row>
    <row r="9" spans="1:2" x14ac:dyDescent="0.25">
      <c r="A9" s="4" t="s">
        <v>3</v>
      </c>
      <c r="B9" s="142"/>
    </row>
    <row r="11" spans="1:2" x14ac:dyDescent="0.25">
      <c r="A11" s="4" t="s">
        <v>39</v>
      </c>
      <c r="B11" s="142" t="s">
        <v>24</v>
      </c>
    </row>
    <row r="12" spans="1:2" s="6" customFormat="1" x14ac:dyDescent="0.25">
      <c r="A12" s="4" t="s">
        <v>40</v>
      </c>
      <c r="B12" s="142"/>
    </row>
    <row r="13" spans="1:2" x14ac:dyDescent="0.25">
      <c r="A13" s="4" t="s">
        <v>38</v>
      </c>
      <c r="B13" s="142"/>
    </row>
    <row r="14" spans="1:2" x14ac:dyDescent="0.25">
      <c r="A14" s="4"/>
    </row>
    <row r="15" spans="1:2" x14ac:dyDescent="0.25">
      <c r="A15" s="9" t="s">
        <v>117</v>
      </c>
      <c r="B15" s="142" t="s">
        <v>25</v>
      </c>
    </row>
    <row r="16" spans="1:2" x14ac:dyDescent="0.25">
      <c r="A16" s="9" t="s">
        <v>118</v>
      </c>
      <c r="B16" s="142"/>
    </row>
    <row r="17" spans="1:2" s="6" customFormat="1" x14ac:dyDescent="0.25">
      <c r="A17" s="5" t="s">
        <v>119</v>
      </c>
      <c r="B17" s="142"/>
    </row>
    <row r="18" spans="1:2" x14ac:dyDescent="0.25">
      <c r="B18" s="142"/>
    </row>
    <row r="20" spans="1:2" x14ac:dyDescent="0.25">
      <c r="A20" s="3" t="s">
        <v>29</v>
      </c>
      <c r="B20" s="142" t="s">
        <v>57</v>
      </c>
    </row>
    <row r="21" spans="1:2" x14ac:dyDescent="0.25">
      <c r="A21" s="3" t="s">
        <v>20</v>
      </c>
      <c r="B21" s="142"/>
    </row>
    <row r="22" spans="1:2" x14ac:dyDescent="0.25">
      <c r="A22" s="3" t="s">
        <v>67</v>
      </c>
      <c r="B22" s="142"/>
    </row>
    <row r="23" spans="1:2" s="6" customFormat="1" x14ac:dyDescent="0.25">
      <c r="A23" s="7"/>
      <c r="B23" s="142"/>
    </row>
    <row r="25" spans="1:2" x14ac:dyDescent="0.25">
      <c r="A25" s="7" t="s">
        <v>68</v>
      </c>
      <c r="B25" s="142" t="s">
        <v>23</v>
      </c>
    </row>
    <row r="26" spans="1:2" s="6" customFormat="1" x14ac:dyDescent="0.25">
      <c r="A26" s="7" t="s">
        <v>69</v>
      </c>
      <c r="B26" s="142"/>
    </row>
    <row r="27" spans="1:2" s="6" customFormat="1" x14ac:dyDescent="0.25">
      <c r="A27" s="7" t="s">
        <v>3</v>
      </c>
      <c r="B27" s="142"/>
    </row>
  </sheetData>
  <customSheetViews>
    <customSheetView guid="{8A4AFFFD-FD05-48AB-931F-4711C83FCA2B}">
      <selection activeCell="A24" sqref="A24:A26"/>
      <pageMargins left="0.7" right="0.7" top="0.75" bottom="0.75" header="0.3" footer="0.3"/>
    </customSheetView>
    <customSheetView guid="{4674CF11-C096-4793-ACB7-ECDEC4366366}">
      <selection activeCell="A23" sqref="A23:XFD29"/>
      <pageMargins left="0.7" right="0.7" top="0.75" bottom="0.75" header="0.3" footer="0.3"/>
    </customSheetView>
  </customSheetViews>
  <mergeCells count="6">
    <mergeCell ref="B25:B27"/>
    <mergeCell ref="B3:B5"/>
    <mergeCell ref="B7:B9"/>
    <mergeCell ref="B11:B13"/>
    <mergeCell ref="B15:B18"/>
    <mergeCell ref="B20:B2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31"/>
  <sheetViews>
    <sheetView workbookViewId="0">
      <selection activeCell="B6" sqref="B6"/>
    </sheetView>
  </sheetViews>
  <sheetFormatPr defaultRowHeight="15" x14ac:dyDescent="0.25"/>
  <cols>
    <col min="1" max="1" width="3.7109375" style="6" customWidth="1"/>
    <col min="2" max="2" width="103.85546875" style="7" customWidth="1"/>
    <col min="3" max="3" width="3.7109375" customWidth="1"/>
  </cols>
  <sheetData>
    <row r="1" spans="1:3" s="6" customFormat="1" x14ac:dyDescent="0.25">
      <c r="A1" s="101"/>
      <c r="B1" s="42"/>
      <c r="C1" s="105"/>
    </row>
    <row r="2" spans="1:3" ht="23.25" x14ac:dyDescent="0.25">
      <c r="A2" s="106"/>
      <c r="B2" s="113" t="s">
        <v>126</v>
      </c>
      <c r="C2" s="108"/>
    </row>
    <row r="3" spans="1:3" x14ac:dyDescent="0.25">
      <c r="A3" s="106"/>
      <c r="B3" s="114"/>
      <c r="C3" s="108"/>
    </row>
    <row r="4" spans="1:3" ht="75" x14ac:dyDescent="0.25">
      <c r="A4" s="106"/>
      <c r="B4" s="114" t="s">
        <v>127</v>
      </c>
      <c r="C4" s="108"/>
    </row>
    <row r="5" spans="1:3" x14ac:dyDescent="0.25">
      <c r="A5" s="106"/>
      <c r="B5" s="114"/>
      <c r="C5" s="108"/>
    </row>
    <row r="6" spans="1:3" ht="105" x14ac:dyDescent="0.25">
      <c r="A6" s="106"/>
      <c r="B6" s="115" t="s">
        <v>128</v>
      </c>
      <c r="C6" s="108"/>
    </row>
    <row r="7" spans="1:3" x14ac:dyDescent="0.25">
      <c r="A7" s="106"/>
      <c r="B7" s="114"/>
      <c r="C7" s="108"/>
    </row>
    <row r="8" spans="1:3" x14ac:dyDescent="0.25">
      <c r="A8" s="106"/>
      <c r="B8" s="114" t="s">
        <v>129</v>
      </c>
      <c r="C8" s="108"/>
    </row>
    <row r="9" spans="1:3" x14ac:dyDescent="0.25">
      <c r="A9" s="106"/>
      <c r="B9" s="115"/>
      <c r="C9" s="108"/>
    </row>
    <row r="10" spans="1:3" x14ac:dyDescent="0.25">
      <c r="A10" s="106"/>
      <c r="B10" s="116" t="s">
        <v>130</v>
      </c>
      <c r="C10" s="108"/>
    </row>
    <row r="11" spans="1:3" s="6" customFormat="1" x14ac:dyDescent="0.25">
      <c r="A11" s="106"/>
      <c r="B11" s="116"/>
      <c r="C11" s="108"/>
    </row>
    <row r="12" spans="1:3" x14ac:dyDescent="0.25">
      <c r="A12" s="106"/>
      <c r="B12" s="115" t="s">
        <v>131</v>
      </c>
      <c r="C12" s="108"/>
    </row>
    <row r="13" spans="1:3" x14ac:dyDescent="0.25">
      <c r="A13" s="106"/>
      <c r="B13" s="115"/>
      <c r="C13" s="108"/>
    </row>
    <row r="14" spans="1:3" ht="45" x14ac:dyDescent="0.25">
      <c r="A14" s="106"/>
      <c r="B14" s="115" t="s">
        <v>132</v>
      </c>
      <c r="C14" s="108"/>
    </row>
    <row r="15" spans="1:3" s="6" customFormat="1" x14ac:dyDescent="0.25">
      <c r="A15" s="106"/>
      <c r="B15" s="115"/>
      <c r="C15" s="108"/>
    </row>
    <row r="16" spans="1:3" ht="45" x14ac:dyDescent="0.25">
      <c r="A16" s="106"/>
      <c r="B16" s="117" t="s">
        <v>138</v>
      </c>
      <c r="C16" s="108"/>
    </row>
    <row r="17" spans="1:3" ht="30" x14ac:dyDescent="0.25">
      <c r="A17" s="106"/>
      <c r="B17" s="117" t="s">
        <v>139</v>
      </c>
      <c r="C17" s="108"/>
    </row>
    <row r="18" spans="1:3" x14ac:dyDescent="0.25">
      <c r="A18" s="106"/>
      <c r="B18" s="117" t="s">
        <v>140</v>
      </c>
      <c r="C18" s="108"/>
    </row>
    <row r="19" spans="1:3" x14ac:dyDescent="0.25">
      <c r="A19" s="106"/>
      <c r="B19" s="115"/>
      <c r="C19" s="108"/>
    </row>
    <row r="20" spans="1:3" ht="75" x14ac:dyDescent="0.25">
      <c r="A20" s="106"/>
      <c r="B20" s="115" t="s">
        <v>133</v>
      </c>
      <c r="C20" s="108"/>
    </row>
    <row r="21" spans="1:3" x14ac:dyDescent="0.25">
      <c r="A21" s="106"/>
      <c r="B21" s="115"/>
      <c r="C21" s="108"/>
    </row>
    <row r="22" spans="1:3" ht="60" x14ac:dyDescent="0.25">
      <c r="A22" s="106"/>
      <c r="B22" s="115" t="s">
        <v>134</v>
      </c>
      <c r="C22" s="108"/>
    </row>
    <row r="23" spans="1:3" x14ac:dyDescent="0.25">
      <c r="A23" s="106"/>
      <c r="B23" s="115"/>
      <c r="C23" s="108"/>
    </row>
    <row r="24" spans="1:3" ht="30" x14ac:dyDescent="0.25">
      <c r="A24" s="106"/>
      <c r="B24" s="115" t="s">
        <v>135</v>
      </c>
      <c r="C24" s="108"/>
    </row>
    <row r="25" spans="1:3" x14ac:dyDescent="0.25">
      <c r="A25" s="106"/>
      <c r="B25" s="115"/>
      <c r="C25" s="108"/>
    </row>
    <row r="26" spans="1:3" ht="60" x14ac:dyDescent="0.25">
      <c r="A26" s="106"/>
      <c r="B26" s="115" t="s">
        <v>141</v>
      </c>
      <c r="C26" s="108"/>
    </row>
    <row r="27" spans="1:3" x14ac:dyDescent="0.25">
      <c r="A27" s="106"/>
      <c r="B27" s="115"/>
      <c r="C27" s="108"/>
    </row>
    <row r="28" spans="1:3" x14ac:dyDescent="0.25">
      <c r="A28" s="106"/>
      <c r="B28" s="116" t="s">
        <v>136</v>
      </c>
      <c r="C28" s="108"/>
    </row>
    <row r="29" spans="1:3" s="6" customFormat="1" x14ac:dyDescent="0.25">
      <c r="A29" s="106"/>
      <c r="B29" s="116"/>
      <c r="C29" s="108"/>
    </row>
    <row r="30" spans="1:3" ht="45" x14ac:dyDescent="0.25">
      <c r="A30" s="106"/>
      <c r="B30" s="118" t="s">
        <v>137</v>
      </c>
      <c r="C30" s="108"/>
    </row>
    <row r="31" spans="1:3" x14ac:dyDescent="0.25">
      <c r="A31" s="119"/>
      <c r="B31" s="64"/>
      <c r="C31" s="11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Questionnaire</vt:lpstr>
      <vt:lpstr>Results</vt:lpstr>
      <vt:lpstr>Background Rankings - Hide</vt:lpstr>
      <vt:lpstr>Messages - Hide</vt:lpstr>
      <vt:lpstr>Drop-Down Data - Hide</vt:lpstr>
      <vt:lpstr>Methodology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Dominic More</dc:creator>
  <cp:lastModifiedBy>K Robertson</cp:lastModifiedBy>
  <dcterms:created xsi:type="dcterms:W3CDTF">2015-07-28T09:50:47Z</dcterms:created>
  <dcterms:modified xsi:type="dcterms:W3CDTF">2016-06-24T00:34:04Z</dcterms:modified>
</cp:coreProperties>
</file>